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20062\AppData\Local\Microsoft\Windows\INetCache\Content.Outlook\WAXB806F\"/>
    </mc:Choice>
  </mc:AlternateContent>
  <xr:revisionPtr revIDLastSave="0" documentId="8_{0930A9B4-55D1-4292-8C93-892BD9C16076}" xr6:coauthVersionLast="36" xr6:coauthVersionMax="36" xr10:uidLastSave="{00000000-0000-0000-0000-000000000000}"/>
  <bookViews>
    <workbookView xWindow="0" yWindow="0" windowWidth="28800" windowHeight="12330" tabRatio="894" xr2:uid="{00000000-000D-0000-FFFF-FFFF00000000}"/>
  </bookViews>
  <sheets>
    <sheet name="Сводка затрат" sheetId="8" r:id="rId1"/>
    <sheet name="ССР" sheetId="1" r:id="rId2"/>
    <sheet name="ОСР 01-01" sheetId="5" r:id="rId3"/>
    <sheet name="ОСР 02-01" sheetId="23" r:id="rId4"/>
    <sheet name="ОСР 09-01" sheetId="25" r:id="rId5"/>
    <sheet name="Источники ЦИ" sheetId="7" r:id="rId6"/>
    <sheet name="Цены на ОБ и МАТ" sheetId="3" r:id="rId7"/>
    <sheet name="ЛСР 02-01-01" sheetId="36" r:id="rId8"/>
    <sheet name="ЛСР 02-01-02" sheetId="35" r:id="rId9"/>
    <sheet name="ЛСР 09-01-01" sheetId="34" r:id="rId10"/>
    <sheet name="ЛСР 12-01-01" sheetId="33" r:id="rId11"/>
    <sheet name="ЛСР " sheetId="12" r:id="rId12"/>
    <sheet name="Табл.1" sheetId="9" r:id="rId13"/>
  </sheets>
  <externalReferences>
    <externalReference r:id="rId14"/>
  </externalReferences>
  <definedNames>
    <definedName name="_xlnm._FilterDatabase" localSheetId="12" hidden="1">Табл.1!$A$6:$F$161</definedName>
    <definedName name="_xlnm._FilterDatabase" localSheetId="6" hidden="1">'Цены на ОБ и МАТ'!$A$12:$G$14</definedName>
    <definedName name="_xlnm.Print_Titles" localSheetId="7">'ЛСР 02-01-01'!$38:$38</definedName>
    <definedName name="_xlnm.Print_Titles" localSheetId="8">'ЛСР 02-01-02'!$38:$38</definedName>
    <definedName name="_xlnm.Print_Titles" localSheetId="9">'ЛСР 09-01-01'!$38:$38</definedName>
    <definedName name="_xlnm.Print_Titles" localSheetId="12">Табл.1!$6:$6</definedName>
    <definedName name="_xlnm.Print_Area" localSheetId="5">'Источники ЦИ'!$A$1:$I$38</definedName>
    <definedName name="_xlnm.Print_Area" localSheetId="11">'ЛСР '!$A$1:$L$54</definedName>
    <definedName name="_xlnm.Print_Area" localSheetId="10">'ЛСР 12-01-01'!$A$1:$H$14</definedName>
    <definedName name="_xlnm.Print_Area" localSheetId="2">'ОСР 01-01'!$A$1:$H$42</definedName>
    <definedName name="_xlnm.Print_Area" localSheetId="3">'ОСР 02-01'!$A$1:$H$45</definedName>
    <definedName name="_xlnm.Print_Area" localSheetId="4">'ОСР 09-01'!$A$1:$H$41</definedName>
    <definedName name="_xlnm.Print_Area" localSheetId="0">'Сводка затрат'!$A$1:$E$35</definedName>
    <definedName name="_xlnm.Print_Area" localSheetId="1">ССР!$A$1:$H$62</definedName>
    <definedName name="_xlnm.Print_Area" localSheetId="6">'Цены на ОБ и МАТ'!$A$1:$H$49</definedName>
  </definedNames>
  <calcPr calcId="191029" refMode="R1C1"/>
</workbook>
</file>

<file path=xl/calcChain.xml><?xml version="1.0" encoding="utf-8"?>
<calcChain xmlns="http://schemas.openxmlformats.org/spreadsheetml/2006/main">
  <c r="D20" i="8" l="1"/>
  <c r="C26" i="8"/>
  <c r="C25" i="8"/>
  <c r="C24" i="8"/>
  <c r="C23" i="8"/>
  <c r="C22" i="8"/>
  <c r="C21" i="8"/>
  <c r="C20" i="8"/>
  <c r="D16" i="7" l="1"/>
  <c r="D15" i="7"/>
  <c r="D14" i="7"/>
  <c r="G42" i="1"/>
  <c r="G45" i="1"/>
  <c r="E37" i="23"/>
  <c r="E36" i="23"/>
  <c r="E35" i="23"/>
  <c r="E34" i="23"/>
  <c r="E33" i="23"/>
  <c r="D37" i="23"/>
  <c r="D36" i="23"/>
  <c r="D35" i="23"/>
  <c r="D34" i="23"/>
  <c r="D33" i="23"/>
  <c r="G33" i="25"/>
  <c r="G32" i="25"/>
  <c r="G29" i="25"/>
  <c r="G15" i="25"/>
  <c r="E16" i="23"/>
  <c r="D16" i="23"/>
  <c r="D15" i="23"/>
  <c r="H13" i="33"/>
  <c r="H11" i="33"/>
  <c r="H12" i="33" s="1"/>
  <c r="F15" i="3" l="1"/>
  <c r="F16" i="3"/>
  <c r="F17" i="3"/>
  <c r="F18" i="3"/>
  <c r="F19" i="3"/>
  <c r="F20" i="3"/>
  <c r="F21" i="3"/>
  <c r="F22" i="3"/>
  <c r="F23" i="3"/>
  <c r="F24" i="3"/>
  <c r="F25" i="3"/>
  <c r="F26" i="3"/>
  <c r="F14" i="3"/>
  <c r="G15" i="3"/>
  <c r="G16" i="3"/>
  <c r="G17" i="3"/>
  <c r="G18" i="3"/>
  <c r="G19" i="3"/>
  <c r="G20" i="3"/>
  <c r="G21" i="3"/>
  <c r="G22" i="3"/>
  <c r="G23" i="3"/>
  <c r="G24" i="3"/>
  <c r="G25" i="3"/>
  <c r="G26" i="3"/>
  <c r="G14" i="3"/>
  <c r="G15" i="7"/>
  <c r="G14" i="7"/>
  <c r="G25" i="5" l="1"/>
  <c r="H25" i="5" s="1"/>
  <c r="G16" i="7" l="1"/>
  <c r="D36" i="1" l="1"/>
  <c r="E22" i="1"/>
  <c r="F22" i="1"/>
  <c r="G22" i="1"/>
  <c r="E20" i="25" l="1"/>
  <c r="E36" i="1" s="1"/>
  <c r="F20" i="25"/>
  <c r="F36" i="1" s="1"/>
  <c r="D20" i="25"/>
  <c r="H17" i="25"/>
  <c r="H19" i="25"/>
  <c r="H18" i="25"/>
  <c r="G20" i="25"/>
  <c r="G36" i="1" s="1"/>
  <c r="F20" i="23"/>
  <c r="F25" i="1" s="1"/>
  <c r="G20" i="23"/>
  <c r="G25" i="1" s="1"/>
  <c r="D20" i="23"/>
  <c r="H16" i="23"/>
  <c r="H17" i="23"/>
  <c r="E20" i="23"/>
  <c r="D25" i="1" l="1"/>
  <c r="D21" i="23"/>
  <c r="D32" i="1" s="1"/>
  <c r="E25" i="1"/>
  <c r="E21" i="23"/>
  <c r="E32" i="1" s="1"/>
  <c r="H19" i="23"/>
  <c r="H18" i="23"/>
  <c r="H30" i="25" l="1"/>
  <c r="H32" i="25"/>
  <c r="H33" i="25"/>
  <c r="H34" i="25"/>
  <c r="H35" i="25"/>
  <c r="H29" i="25"/>
  <c r="H31" i="25"/>
  <c r="H31" i="5"/>
  <c r="H33" i="5"/>
  <c r="H30" i="5"/>
  <c r="H32" i="5"/>
  <c r="H34" i="5"/>
  <c r="H35" i="5"/>
  <c r="H36" i="5"/>
  <c r="H34" i="23"/>
  <c r="H38" i="23"/>
  <c r="H39" i="23"/>
  <c r="H37" i="23"/>
  <c r="H36" i="23"/>
  <c r="H33" i="23"/>
  <c r="H35" i="23"/>
  <c r="E26" i="1" l="1"/>
  <c r="G28" i="1"/>
  <c r="G29" i="1" s="1"/>
  <c r="F28" i="1"/>
  <c r="F29" i="1" s="1"/>
  <c r="E28" i="1"/>
  <c r="E29" i="1" s="1"/>
  <c r="G23" i="1"/>
  <c r="F23" i="1"/>
  <c r="E23" i="25"/>
  <c r="F23" i="25"/>
  <c r="H16" i="25"/>
  <c r="H15" i="25"/>
  <c r="A11" i="25"/>
  <c r="D29" i="1"/>
  <c r="G26" i="1"/>
  <c r="F22" i="23"/>
  <c r="D26" i="1"/>
  <c r="H15" i="23"/>
  <c r="A11" i="23"/>
  <c r="D17" i="5"/>
  <c r="G18" i="5"/>
  <c r="G19" i="5" s="1"/>
  <c r="G20" i="5" s="1"/>
  <c r="E17" i="5"/>
  <c r="E18" i="5" s="1"/>
  <c r="F17" i="5"/>
  <c r="G17" i="5"/>
  <c r="H16" i="5"/>
  <c r="H15" i="5"/>
  <c r="D18" i="5" l="1"/>
  <c r="D19" i="5" s="1"/>
  <c r="D22" i="1"/>
  <c r="D23" i="1" s="1"/>
  <c r="G23" i="25"/>
  <c r="D23" i="25"/>
  <c r="D25" i="25" s="1"/>
  <c r="F38" i="1"/>
  <c r="H36" i="1"/>
  <c r="F26" i="1"/>
  <c r="F30" i="1" s="1"/>
  <c r="F34" i="1" s="1"/>
  <c r="E23" i="1"/>
  <c r="G30" i="1"/>
  <c r="G34" i="1" s="1"/>
  <c r="E30" i="1"/>
  <c r="H29" i="1"/>
  <c r="H28" i="1"/>
  <c r="H20" i="25"/>
  <c r="G22" i="23"/>
  <c r="F24" i="23"/>
  <c r="F27" i="23" s="1"/>
  <c r="F29" i="23" s="1"/>
  <c r="H20" i="23"/>
  <c r="F18" i="5"/>
  <c r="F19" i="5" s="1"/>
  <c r="H17" i="5"/>
  <c r="E19" i="5"/>
  <c r="E20" i="5" s="1"/>
  <c r="H24" i="25" l="1"/>
  <c r="E22" i="23"/>
  <c r="E23" i="23" s="1"/>
  <c r="E37" i="1" s="1"/>
  <c r="E33" i="1"/>
  <c r="E34" i="1" s="1"/>
  <c r="F39" i="1"/>
  <c r="F48" i="1" s="1"/>
  <c r="F50" i="1" s="1"/>
  <c r="F51" i="1" s="1"/>
  <c r="F52" i="1" s="1"/>
  <c r="F54" i="1" s="1"/>
  <c r="H26" i="1"/>
  <c r="H22" i="1"/>
  <c r="E21" i="5"/>
  <c r="E24" i="5" s="1"/>
  <c r="H25" i="1"/>
  <c r="H23" i="1"/>
  <c r="D30" i="1"/>
  <c r="F25" i="25"/>
  <c r="E25" i="25"/>
  <c r="H21" i="23"/>
  <c r="D22" i="23"/>
  <c r="D23" i="23" s="1"/>
  <c r="D37" i="1" s="1"/>
  <c r="H19" i="5"/>
  <c r="F20" i="5"/>
  <c r="F21" i="5" s="1"/>
  <c r="E26" i="5"/>
  <c r="E28" i="5" s="1"/>
  <c r="G21" i="5"/>
  <c r="D20" i="5"/>
  <c r="H18" i="5"/>
  <c r="H30" i="1" l="1"/>
  <c r="F24" i="5"/>
  <c r="E24" i="23"/>
  <c r="E27" i="23" s="1"/>
  <c r="E38" i="1"/>
  <c r="E39" i="1" s="1"/>
  <c r="E48" i="1" s="1"/>
  <c r="F55" i="1"/>
  <c r="E27" i="25"/>
  <c r="F27" i="25"/>
  <c r="H22" i="23"/>
  <c r="H20" i="5"/>
  <c r="D21" i="5"/>
  <c r="D24" i="5" s="1"/>
  <c r="D22" i="8" l="1"/>
  <c r="H23" i="23"/>
  <c r="D26" i="5"/>
  <c r="F26" i="5"/>
  <c r="F28" i="5" s="1"/>
  <c r="G24" i="23"/>
  <c r="D24" i="23"/>
  <c r="E29" i="23"/>
  <c r="E50" i="1"/>
  <c r="E51" i="1" s="1"/>
  <c r="E52" i="1" s="1"/>
  <c r="E54" i="1" s="1"/>
  <c r="H32" i="1"/>
  <c r="D33" i="1"/>
  <c r="F31" i="23"/>
  <c r="H21" i="5"/>
  <c r="E31" i="23" l="1"/>
  <c r="E55" i="1"/>
  <c r="H33" i="1"/>
  <c r="D34" i="1"/>
  <c r="D27" i="23"/>
  <c r="D29" i="23" s="1"/>
  <c r="H24" i="23"/>
  <c r="D28" i="5"/>
  <c r="H28" i="23" l="1"/>
  <c r="G24" i="5"/>
  <c r="D38" i="1"/>
  <c r="D39" i="1" s="1"/>
  <c r="G38" i="1"/>
  <c r="G39" i="1" s="1"/>
  <c r="H34" i="1"/>
  <c r="H23" i="25"/>
  <c r="D27" i="25"/>
  <c r="G26" i="5" l="1"/>
  <c r="H24" i="5"/>
  <c r="D48" i="1"/>
  <c r="H39" i="1"/>
  <c r="H38" i="1"/>
  <c r="G27" i="23"/>
  <c r="H37" i="1"/>
  <c r="G25" i="25"/>
  <c r="D31" i="23"/>
  <c r="G41" i="1" l="1"/>
  <c r="G46" i="1"/>
  <c r="G29" i="23"/>
  <c r="H29" i="23" s="1"/>
  <c r="H27" i="23"/>
  <c r="H26" i="5"/>
  <c r="H25" i="25"/>
  <c r="H46" i="1" l="1"/>
  <c r="G28" i="5"/>
  <c r="H28" i="5" s="1"/>
  <c r="G27" i="25"/>
  <c r="H27" i="25" s="1"/>
  <c r="D50" i="1" l="1"/>
  <c r="H41" i="1" l="1"/>
  <c r="D51" i="1"/>
  <c r="D52" i="1" s="1"/>
  <c r="D54" i="1" s="1"/>
  <c r="G31" i="23"/>
  <c r="H31" i="23" s="1"/>
  <c r="D55" i="1" l="1"/>
  <c r="D21" i="8" l="1"/>
  <c r="A11" i="3" l="1"/>
  <c r="A11" i="5"/>
  <c r="A17" i="1"/>
  <c r="H45" i="1" l="1"/>
  <c r="G47" i="1"/>
  <c r="H47" i="1" s="1"/>
  <c r="G43" i="1" l="1"/>
  <c r="G48" i="1" s="1"/>
  <c r="H42" i="1"/>
  <c r="H43" i="1" s="1"/>
  <c r="H48" i="1" l="1"/>
  <c r="G50" i="1"/>
  <c r="H50" i="1" l="1"/>
  <c r="G51" i="1"/>
  <c r="H51" i="1" l="1"/>
  <c r="G52" i="1"/>
  <c r="G54" i="1" l="1"/>
  <c r="H54" i="1" s="1"/>
  <c r="D25" i="8" s="1"/>
  <c r="H52" i="1"/>
  <c r="G55" i="1" l="1"/>
  <c r="H55" i="1" l="1"/>
  <c r="D23" i="8"/>
  <c r="D26" i="8" l="1"/>
  <c r="C6" i="8" s="1"/>
  <c r="D24" i="8"/>
</calcChain>
</file>

<file path=xl/sharedStrings.xml><?xml version="1.0" encoding="utf-8"?>
<sst xmlns="http://schemas.openxmlformats.org/spreadsheetml/2006/main" count="2064" uniqueCount="571">
  <si>
    <t>Наименование</t>
  </si>
  <si>
    <t>Стоимость, тыс. руб. без НДС</t>
  </si>
  <si>
    <t>Переход ВЛ через водные преграды (реки) от 600 м</t>
  </si>
  <si>
    <t>Кол-во</t>
  </si>
  <si>
    <t>ЭМ</t>
  </si>
  <si>
    <t/>
  </si>
  <si>
    <t>Заказчик</t>
  </si>
  <si>
    <t>(наименование организации)</t>
  </si>
  <si>
    <t>Утвержден «_____»________________20___ г.</t>
  </si>
  <si>
    <t xml:space="preserve">Сводный сметный расчет в сумме </t>
  </si>
  <si>
    <t>«____»________________20___ г.</t>
  </si>
  <si>
    <t>№ п/п</t>
  </si>
  <si>
    <t>Обоснование</t>
  </si>
  <si>
    <t>Наименование локальных сметных расчетов (смет), затрат</t>
  </si>
  <si>
    <t>Строительных работ</t>
  </si>
  <si>
    <t>Монтажных работ</t>
  </si>
  <si>
    <t>Оборудования</t>
  </si>
  <si>
    <t>Прочих затрат</t>
  </si>
  <si>
    <t>Всего</t>
  </si>
  <si>
    <t>Напряжение</t>
  </si>
  <si>
    <t>Наименование сметы</t>
  </si>
  <si>
    <t>монтажных работ</t>
  </si>
  <si>
    <t>оборудования</t>
  </si>
  <si>
    <t>прочих затрат</t>
  </si>
  <si>
    <t>всего</t>
  </si>
  <si>
    <t>ВСЕГО, в том числе:</t>
  </si>
  <si>
    <t>ОТ</t>
  </si>
  <si>
    <t>МР</t>
  </si>
  <si>
    <t>НР</t>
  </si>
  <si>
    <t>СП</t>
  </si>
  <si>
    <t>оборудование</t>
  </si>
  <si>
    <t>прочие затраты</t>
  </si>
  <si>
    <t xml:space="preserve">  НДС (20%)</t>
  </si>
  <si>
    <t>Сметная стоимость всего, в том числе:</t>
  </si>
  <si>
    <t xml:space="preserve">  прочих затрат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</si>
  <si>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</si>
  <si>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</si>
  <si>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</si>
  <si>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</si>
  <si>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</si>
  <si>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</si>
  <si>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 xml:space="preserve">Сводка затрат в сумме </t>
  </si>
  <si>
    <t>Этап 1</t>
  </si>
  <si>
    <t>в т.ч.</t>
  </si>
  <si>
    <t>Примечание:</t>
  </si>
  <si>
    <t>Открытое распределительное устройство 110-750 кВ</t>
  </si>
  <si>
    <t>КРУН до 35 кВ</t>
  </si>
  <si>
    <t>КРУ</t>
  </si>
  <si>
    <t>КРУЭ 110-500 кВ в здании</t>
  </si>
  <si>
    <t>Ячейки КРУЭ 110-500 кВ</t>
  </si>
  <si>
    <t>Реклоузер (пункт секционирования)</t>
  </si>
  <si>
    <t>Реклоузер (пункт секционирования) с ПКУ</t>
  </si>
  <si>
    <t>Ячейка КРУ в КТПБ</t>
  </si>
  <si>
    <t>Трехобмоточный трансформатор 110-500 кВ</t>
  </si>
  <si>
    <t>Автотрансформатор (АТ)</t>
  </si>
  <si>
    <t>Однофазный автотрансформатор (группа АОТ)</t>
  </si>
  <si>
    <t>Двухобмоточный трансформатор</t>
  </si>
  <si>
    <t>Двухобмоточный трансформатор 6-35 кВ</t>
  </si>
  <si>
    <t>Последовательный трансформатор 6-35 кВ</t>
  </si>
  <si>
    <t>Реактор ДГР до 35 кВ</t>
  </si>
  <si>
    <t>Реактор ТОР до 35 кВ</t>
  </si>
  <si>
    <t>Реактор ТОР 110 кВ и выше</t>
  </si>
  <si>
    <t>Компенсирующие устройства реактивной мощности 110 кВ и выше</t>
  </si>
  <si>
    <t>Компенсирующие устройства реактивной мощности до 35 кВ</t>
  </si>
  <si>
    <t>КТП киоскового типа</t>
  </si>
  <si>
    <t>КТП шкафного (мачтового, столбового) типа</t>
  </si>
  <si>
    <t>КТПБ</t>
  </si>
  <si>
    <t>Здание КТПБ</t>
  </si>
  <si>
    <t>Вспомогательные здания, маслохозяйство, инженерные сети, кабельное хозяйство, сети связи, КПП, системы безопасности</t>
  </si>
  <si>
    <t>Вспомогательные здания ЗПС, маслохозяйство, инженерные сети, кабельное хозяйство, сети связи, КПП, системы безопасности</t>
  </si>
  <si>
    <t xml:space="preserve">Здание ОПУ (РЩ) </t>
  </si>
  <si>
    <t>Здание ПС (ЗРУ, ОПУ, РЩ, РПБ)  из расчета за 1 м2</t>
  </si>
  <si>
    <t>Здание ЗРУ (ЗПС)</t>
  </si>
  <si>
    <t>Здание РПБ</t>
  </si>
  <si>
    <t>Здание КПП</t>
  </si>
  <si>
    <t>Специальный переход ГНБ</t>
  </si>
  <si>
    <t>Кабельные сооружения для прокладки КЛ</t>
  </si>
  <si>
    <t>Контрольный кабель</t>
  </si>
  <si>
    <t>Кабельные сооружения с трубами</t>
  </si>
  <si>
    <t>Кабельный колодец</t>
  </si>
  <si>
    <t>Подготовка и устройство территории (площадок, проездов), восстановительные работы</t>
  </si>
  <si>
    <t>Устройство траншеи для прокладки КЛ</t>
  </si>
  <si>
    <t>Устройство траншеи для прокладки ВОК</t>
  </si>
  <si>
    <t>Восстановление дорожного покрытия (тротуара, проезжей части)</t>
  </si>
  <si>
    <t>Вырубка (расширение, расчистка) просеки из расчета за 1 га</t>
  </si>
  <si>
    <t>Строительные работы по ВЛ до 35 кВ</t>
  </si>
  <si>
    <t>Участок (заход) ВЛ до 35 кВ</t>
  </si>
  <si>
    <t>Опоры ВЛ до 35 кВ</t>
  </si>
  <si>
    <t>Опоры на участке ВЛ до 35 кВ</t>
  </si>
  <si>
    <t>ВЛ провод АС</t>
  </si>
  <si>
    <t>Грозотрос ВЛ</t>
  </si>
  <si>
    <t>ВЛ провод СИП</t>
  </si>
  <si>
    <t>Провод ВЛ повышенной пропускной способности</t>
  </si>
  <si>
    <t>Лежневые дороги</t>
  </si>
  <si>
    <t>Гирлянды изоляторов</t>
  </si>
  <si>
    <t>Арматура (крепления), защита от перенапряжений ВЛ до 35 кВ</t>
  </si>
  <si>
    <t>Устройство защиты опор ВЛ</t>
  </si>
  <si>
    <t>Демонтаж ВЛ</t>
  </si>
  <si>
    <t>Внутриплощадочные дороги</t>
  </si>
  <si>
    <t>Трелевка и вывоз хлыстов древесины</t>
  </si>
  <si>
    <t>Защитные конструкции, противотаранное устройство, ворота</t>
  </si>
  <si>
    <t>Ограждение наружное (предупредительное, внутреннее)</t>
  </si>
  <si>
    <t>КЛ с алюминиевой жилой</t>
  </si>
  <si>
    <t>КЛ с медной жилой</t>
  </si>
  <si>
    <t>Кабельное хозяйство 0,4 кВ</t>
  </si>
  <si>
    <t>КЛ с термомониторингом</t>
  </si>
  <si>
    <t>Страховочные пакеты для прокладки КЛ через жд</t>
  </si>
  <si>
    <t>Токопровод с литой изоляцией до 35 кВ</t>
  </si>
  <si>
    <t>КЛ подводного исполнения</t>
  </si>
  <si>
    <t>Переходной пункт ВЛ-КЛ</t>
  </si>
  <si>
    <t>Переход ВЛ через магистральный газопровод диаметром от 700 мм</t>
  </si>
  <si>
    <t>Переход ВЛ через магистральный нефтепровод диаметром от 325 мм</t>
  </si>
  <si>
    <t>Плавка гололеда</t>
  </si>
  <si>
    <t>ДГУ</t>
  </si>
  <si>
    <t>ИИК АИИС КУЭ</t>
  </si>
  <si>
    <t>ИВК(Э) АИИС КУЭ</t>
  </si>
  <si>
    <t>АСУ ТП ПС в целом на 1 ПС</t>
  </si>
  <si>
    <t>АСУ ТП присоединения</t>
  </si>
  <si>
    <t>Системы АСУ и ТМ</t>
  </si>
  <si>
    <t>ВЧ связь</t>
  </si>
  <si>
    <t>Мультиплексоры системы передачи данных по ВОЛС</t>
  </si>
  <si>
    <t>Системы ПА и УПАСК</t>
  </si>
  <si>
    <t>Выключатель 110 кВ и выше с устройством фундамента</t>
  </si>
  <si>
    <t>Выключатель 35 кВ с устройством фундамента</t>
  </si>
  <si>
    <t>Баковый выключатель 110 кВ и выше с устройством фундамента</t>
  </si>
  <si>
    <t>Баковый выключатель 35 кВ с устройством фундамента</t>
  </si>
  <si>
    <t>Устройство элементов ПС на новый фундамент</t>
  </si>
  <si>
    <t>Замена выключателя 110 кВ и выше</t>
  </si>
  <si>
    <t>Замена выключателя 35 кВ</t>
  </si>
  <si>
    <t>Замена бакового выключателя 110 кВ и выше</t>
  </si>
  <si>
    <t>Замена бакового выключателя 35 кВ</t>
  </si>
  <si>
    <t>Замена элементов ПС</t>
  </si>
  <si>
    <t>РЗА элементов ПС</t>
  </si>
  <si>
    <t>Прочие (шкафы, панели)</t>
  </si>
  <si>
    <t>Система оперативного постоянного тока и собственных нужд</t>
  </si>
  <si>
    <t>УПАТС, телефония</t>
  </si>
  <si>
    <t>Комплекс систем безопасности</t>
  </si>
  <si>
    <t>ОКГТ</t>
  </si>
  <si>
    <t>ОКСН</t>
  </si>
  <si>
    <t>ВОК</t>
  </si>
  <si>
    <t>ВОК в трубе</t>
  </si>
  <si>
    <t>Система диагностики и мониторинга КЛ</t>
  </si>
  <si>
    <t>Система дианостики трансформатора (выключателя)</t>
  </si>
  <si>
    <t>Цифровые преобразователи сигналов (ШПС)</t>
  </si>
  <si>
    <t>Строительные работы по ВЛ 110-220 кВ</t>
  </si>
  <si>
    <t>Участок (заход) ВЛ 110-220 кВ</t>
  </si>
  <si>
    <t>Опоры ВЛ 110-220 кВ</t>
  </si>
  <si>
    <t>Опоры на участке ВЛ 110-220 кВ</t>
  </si>
  <si>
    <t>Строительные работы по ВЛ 330 кВ</t>
  </si>
  <si>
    <t>Участок (заход) ВЛ 330 кВ</t>
  </si>
  <si>
    <t>Опоры ВЛ 330 кВ</t>
  </si>
  <si>
    <t>Опоры на участке ВЛ 330 кВ</t>
  </si>
  <si>
    <t>Строительные работы по ВЛ 500 кВ</t>
  </si>
  <si>
    <t>Участок (заход) ВЛ 500 кВ</t>
  </si>
  <si>
    <t>Опоры ВЛ 500 кВ</t>
  </si>
  <si>
    <t>Опоры на участке ВЛ 500 кВ</t>
  </si>
  <si>
    <t>Строительные работы по ВЛ 750 кВ</t>
  </si>
  <si>
    <t>Участок (заход) ВЛ 750 кВ</t>
  </si>
  <si>
    <t>Опоры ВЛ 750 кВ</t>
  </si>
  <si>
    <t>Опоры на участке ВЛ 750 кВ</t>
  </si>
  <si>
    <t>Фундаменты ВЛ</t>
  </si>
  <si>
    <t>№</t>
  </si>
  <si>
    <t>Перечень наименований сметных расчетов в составе обосновывающих материалов (Источников ЦИ)</t>
  </si>
  <si>
    <t>Наименование расчета (ЛСР)</t>
  </si>
  <si>
    <t>ЦЕНЫ НА ОБОРУДОВАНИЕ И МАТЕРИАЛЫ</t>
  </si>
  <si>
    <t>ИСТОЧНИКИ ЦЕНОВОЙ ИНФОРМАЦИИ</t>
  </si>
  <si>
    <t xml:space="preserve">СВОДНЫЙ СМЕТНЫЙ РАСЧЕТ СТОИМОСТИ </t>
  </si>
  <si>
    <t>Технические показатели</t>
  </si>
  <si>
    <t>Кол-во технологических решений</t>
  </si>
  <si>
    <t>Измеритель</t>
  </si>
  <si>
    <t>Наименование проекта-аналога (сметного расчета)</t>
  </si>
  <si>
    <t>Ед. изм.</t>
  </si>
  <si>
    <t>Технические характеристики</t>
  </si>
  <si>
    <t>Источник ценовой информации</t>
  </si>
  <si>
    <t>Номер расчета (ЛСР)</t>
  </si>
  <si>
    <t>Таблица 1. Энергетическое и электросетевое строительство (реконструкция, техническое перевооружение)</t>
  </si>
  <si>
    <t>Другое</t>
  </si>
  <si>
    <t>Наименование проекта</t>
  </si>
  <si>
    <t>Материалы и оборудование не вошедшее в смету</t>
  </si>
  <si>
    <t>чел-ч</t>
  </si>
  <si>
    <t>Справочно, ЗТР</t>
  </si>
  <si>
    <t>Всего по позиции</t>
  </si>
  <si>
    <t>%</t>
  </si>
  <si>
    <t>НР и СП от ОТм (для ТСН)</t>
  </si>
  <si>
    <t>СП от ОТ и ОТм</t>
  </si>
  <si>
    <t>НР от ОТ и ОТм</t>
  </si>
  <si>
    <t>Итого ПЗ по расценке</t>
  </si>
  <si>
    <t>в т.ч. ОТм</t>
  </si>
  <si>
    <t>Коэффициенты</t>
  </si>
  <si>
    <t>На единицу</t>
  </si>
  <si>
    <t>Всего с учетом коэффициентов</t>
  </si>
  <si>
    <t>Сметная стоимость в текущем уровне цен, руб.</t>
  </si>
  <si>
    <t>Индексы</t>
  </si>
  <si>
    <t>Сметная стоимость в базисном уровне цен (в текущем уровне цен (гр.8) для ресурсов, отсутствующих в СНБ), руб.</t>
  </si>
  <si>
    <t>Количество</t>
  </si>
  <si>
    <t>Единица измерения</t>
  </si>
  <si>
    <t>Наименование работ и затрат</t>
  </si>
  <si>
    <t>чел. час</t>
  </si>
  <si>
    <t>Сметная трудоемкость ____________________________________________________________________________________________</t>
  </si>
  <si>
    <t>тыс. руб.</t>
  </si>
  <si>
    <t>Средства на оплату труда ________________________________________________________________________________________</t>
  </si>
  <si>
    <t xml:space="preserve">      оборудования ______________________________________________________________________________________________</t>
  </si>
  <si>
    <t xml:space="preserve">      монтажных работ ___________________________________________________________________________________________</t>
  </si>
  <si>
    <t xml:space="preserve">      строительных работ ________________________________________________________________________________________</t>
  </si>
  <si>
    <t>Сметная стоимость _______________________________________________________________________________________________</t>
  </si>
  <si>
    <t>текущая цена</t>
  </si>
  <si>
    <t>базовая цена</t>
  </si>
  <si>
    <t>Основание:</t>
  </si>
  <si>
    <t>(наименование работ и затрат, наименование объекта)</t>
  </si>
  <si>
    <t>на</t>
  </si>
  <si>
    <t>(локальная смета)</t>
  </si>
  <si>
    <t>" _____ " ________________ 20__ г.</t>
  </si>
  <si>
    <t>____________</t>
  </si>
  <si>
    <t>______________</t>
  </si>
  <si>
    <t>СОГЛАСОВАНО:</t>
  </si>
  <si>
    <t>Составлен(а) в текущих (прогнозных) ценах по состоянию на____</t>
  </si>
  <si>
    <t>По итогам расчета сметной стоимости с учетом НДС, определяется "итого сметная стоимость в прогнозном уровне цен" в соответствии с пунктом 118 Приказа Минэнерго России от 5 мая 2016 г. № 380 (либо пункт 53 от 14.06.2016 № 533).</t>
  </si>
  <si>
    <t>Форма "Сводка затрат" и данные в столбцах 1-3 заполняются в соответствии с Приложением 7 к приказу Минстроя России от 04.08.2020 № 421</t>
  </si>
  <si>
    <t>Столбцы 4, 5 заполняются в отношении проектов по которым предусмотрено выделение этапов в составе проектной документации в соответствии с Градостроительным кодексом Российской Федерации.</t>
  </si>
  <si>
    <t>Количество сводных сметных расчетов в соответствии с пунктом 40  приказа Минстроя России от 04.08.2020 № 421 разрабатывается на этап строительства, если проектной документации предусмотрено выделение этапов.</t>
  </si>
  <si>
    <t>(указать)</t>
  </si>
  <si>
    <r>
      <t xml:space="preserve">Форма "Объектный сметный расчет"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5 к приказу Минстроя России № 421.</t>
    </r>
  </si>
  <si>
    <t>В столбце 2 указывается наименование расчета (локального сметного расчета) в соответствии с наименованиями, рекомендуемые в таблице 1 из числа перечня наименований сметных расчетов в составе обосновывающих материалов</t>
  </si>
  <si>
    <t>Источники ценовой информации представляют собой результаты расчетов по сметам с использованием сметных нормативов и данных проектов-аналогов и является сводной таблицей сметных расчетов и обоснований.</t>
  </si>
  <si>
    <t>В столбце 5 указывается количественная характеристика технологических решений.</t>
  </si>
  <si>
    <t>В столбце 6 указывается измеритель количества, указанного в столбце 5 -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</si>
  <si>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7 указывается расчетная величина удельного показателя сметного расчета как отношение затрат, указанных в столбце 4 на количественный показатель столбца 5.</t>
  </si>
  <si>
    <t>В столбце 8 указывается наименование проекта-аналога (сметного расчета) с использованием которого выполнен сметный расчет.</t>
  </si>
  <si>
    <t>Цены на оборудование и материалы раскрываются в отношении всего дорогостоящего оборудования и материалов по инвестиционному проекту, которое используется при формировании сметных расчетов и учитывается в оценке полной стоимости.</t>
  </si>
  <si>
    <t>В столбце 1 указывается наименование оборудования (материалов).</t>
  </si>
  <si>
    <t>В столбце 2 указывается единица измерения.</t>
  </si>
  <si>
    <t>В столбце 3 указывается количество оборудования (материалов).</t>
  </si>
  <si>
    <t>В столбце 5 указывается номинальный класс напряжения оборудования (материалов).</t>
  </si>
  <si>
    <t>В столбце 6 указывается техническая характеристика оборудования (материалов).</t>
  </si>
  <si>
    <t>В столбце 4 указывается цена оборудования (материалов) за единицу продукции в тыс. руб. без НДС.</t>
  </si>
  <si>
    <t>В столбце 7 указывается итого стоимость оборудования (материалов) в тыс. руб. без НДС, как произведение цены за 1 ед. продукции, указанным в столбце 4,  на количество, указанное в столбце 3.</t>
  </si>
  <si>
    <t>В столбце 8 указывается источник ценовой информации (данные технико-коммерческих предложений, запросов цен и др. источников ценовой информации).</t>
  </si>
  <si>
    <t>(наименование проекта)</t>
  </si>
  <si>
    <t>Форма Локальный сметный расчет" и данные в столбцах 1-12 заполняются в соответствии с Приложением  2(3,4) к приказу Минстроя России № 421 и является основой для составления объектного сметного расчета и источников ценовой информации.</t>
  </si>
  <si>
    <r>
      <t xml:space="preserve">Форма "Сводный сметный расчет стоимости строительства" и данные в столбцах 1-8 заполняются </t>
    </r>
    <r>
      <rPr>
        <u/>
        <sz val="12"/>
        <rFont val="Times New Roman"/>
        <family val="1"/>
        <charset val="204"/>
      </rPr>
      <t xml:space="preserve">в текущем уровне цен </t>
    </r>
    <r>
      <rPr>
        <sz val="12"/>
        <rFont val="Times New Roman"/>
        <family val="1"/>
        <charset val="204"/>
      </rPr>
      <t>в соответствии с Приложением 6 к приказу Минстроя России от 04.08.2020 № 421.</t>
    </r>
  </si>
  <si>
    <t>в качестве проекта-аналога принимается проектная документация утвержденная в соответствии с градостроительной деятельностью;</t>
  </si>
  <si>
    <t>объект-аналог выбирается в отношении заявленных в столбце 3 технических показателей планируемого к реализации инвестиционного проекта;</t>
  </si>
  <si>
    <t>При использовании данных проектов-аналогов (формировании сметных расчетов) следует учитывать следующее:</t>
  </si>
  <si>
    <t>в качестве основы для формирования сметных расчетов принимается ведомость объемов работ проектной документации, которая пересчитывается для заданных количественных технологических решений, указанных в столбце 5, а также объемов (количества) оборудования и материалов, указанного в столбце 3 на вкладке "Цены на ОБ и МАТ";</t>
  </si>
  <si>
    <t>В столбце 1 указывается номер сметного расчета (локального сметного расчета)  (сметы разработчика, расчетной модели). Порядковые номера расчетов располагаются по возрастанию. Номера сметных расчетов не имеют отношения к номерам сметных расчетов проектов-аналогов.</t>
  </si>
  <si>
    <t>В столбце 3 указываются технические показатели сметного расчета и технических решений. Технические показатели и решения детализируются в зависимости от степени проработки проектной документации и наличия соответствующих обосновывающих материалов.</t>
  </si>
  <si>
    <t>В столбце 4 указывается стоимость по сметному расчету (локальному сметному расчету) в текущем уровне цен без учета временных зданий и сооружений и зимнего удорожания.</t>
  </si>
  <si>
    <r>
      <t>Удельная стоимость, тыс. руб. (</t>
    </r>
    <r>
      <rPr>
        <b/>
        <sz val="12"/>
        <rFont val="Times New Roman"/>
        <family val="1"/>
        <charset val="204"/>
      </rPr>
      <t>ст.8=ст.4/ст.5</t>
    </r>
    <r>
      <rPr>
        <sz val="12"/>
        <rFont val="Times New Roman"/>
        <family val="1"/>
        <charset val="204"/>
      </rPr>
      <t>)</t>
    </r>
  </si>
  <si>
    <t>км</t>
  </si>
  <si>
    <t>02-01-01</t>
  </si>
  <si>
    <t>шт</t>
  </si>
  <si>
    <t>09-01-01</t>
  </si>
  <si>
    <t>ЛОКАЛЬНЫЙ СМЕТНЫЙ РАСЧЕТ № 01-01-01</t>
  </si>
  <si>
    <t>ОБЪЕКТНЫЙ СМЕТНЫЙ РАСЧЕТ № 01-01</t>
  </si>
  <si>
    <t>в том числе:</t>
  </si>
  <si>
    <t>Приказ Минстроя России от 19.06.2020 №332/пр</t>
  </si>
  <si>
    <t>Временные здания и сооружения - 2,5%*0,8 от СМР гл.1-7</t>
  </si>
  <si>
    <t>Приказ Минстроя России от 25.05.2021 №325/пр</t>
  </si>
  <si>
    <t>Производство работ в зимнее время - 1,9%*1,2 от СМР гл.1-8</t>
  </si>
  <si>
    <t>Постановление Правительства РФ от 21.06.2010г. №468</t>
  </si>
  <si>
    <t>Строительный контроль - 2,14%</t>
  </si>
  <si>
    <t>Итого по главе 1</t>
  </si>
  <si>
    <t>Итого по главам 1-8</t>
  </si>
  <si>
    <t>Итого по главам 1-9</t>
  </si>
  <si>
    <t>Приказ Минстроя России от 04.08.2020 №421/пр</t>
  </si>
  <si>
    <t>Непредвиденные затраты - 3%</t>
  </si>
  <si>
    <t>Проектные работы</t>
  </si>
  <si>
    <t>Итого по главам 1-12</t>
  </si>
  <si>
    <t>ВСЕГО с непредвиденными расходами</t>
  </si>
  <si>
    <t>ОБЪЕКТНЫЙ СМЕТНЫЙ РАСЧЕТ № 02-01</t>
  </si>
  <si>
    <t>ОБЪЕКТНЫЙ СМЕТНЫЙ РАСЧЕТ № 07-01</t>
  </si>
  <si>
    <t>Итого по главе 2</t>
  </si>
  <si>
    <t>Итого по главам 1-10</t>
  </si>
  <si>
    <t>Итого по главе 9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</si>
  <si>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</si>
  <si>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</si>
  <si>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</si>
  <si>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Строительно-монтажные работы</t>
  </si>
  <si>
    <t>Итого по Главе 2. "Основные объекты строительства"</t>
  </si>
  <si>
    <t>Глава 7. Благоустройство и озеленение территории</t>
  </si>
  <si>
    <t>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</si>
  <si>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</si>
  <si>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</si>
  <si>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</si>
  <si>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</si>
  <si>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</si>
  <si>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</si>
  <si>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ОБЪЕКТНЫЙ СМЕТНЫЙ РАСЧЕТ № 09-01</t>
  </si>
  <si>
    <t>Прочие работы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</si>
  <si>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</si>
  <si>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</si>
  <si>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</si>
  <si>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</si>
  <si>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</si>
  <si>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</si>
  <si>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</si>
  <si>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</si>
  <si>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</si>
  <si>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</si>
  <si>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</si>
  <si>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 xml:space="preserve">Налоговой кодекс РФ </t>
  </si>
  <si>
    <t>НДС - 20%</t>
  </si>
  <si>
    <t>Всего по сводному расчету</t>
  </si>
  <si>
    <t>Подготовка территории строительства</t>
  </si>
  <si>
    <t>1.1</t>
  </si>
  <si>
    <t>1.2</t>
  </si>
  <si>
    <t>1.3</t>
  </si>
  <si>
    <t>2.1</t>
  </si>
  <si>
    <t>Сметная стоимость, руб.</t>
  </si>
  <si>
    <t>Пусконаладочные работы ВЛ-0,4 кВ</t>
  </si>
  <si>
    <t>Сметная стоимость, тыс.руб.</t>
  </si>
  <si>
    <t>ЛОКАЛЬНЫЙ СМЕТНЫЙ РАСЧЕТ № 12-01-01</t>
  </si>
  <si>
    <t>Авторский надзор 0,2%</t>
  </si>
  <si>
    <t>Цена за ед., руб. без НДС</t>
  </si>
  <si>
    <r>
      <t>Итого, руб. без НДС (</t>
    </r>
    <r>
      <rPr>
        <b/>
        <sz val="12"/>
        <rFont val="Times New Roman"/>
        <family val="1"/>
        <charset val="204"/>
      </rPr>
      <t>ст.7=ст.4*ст.3</t>
    </r>
    <r>
      <rPr>
        <sz val="12"/>
        <rFont val="Times New Roman"/>
        <family val="1"/>
        <charset val="204"/>
      </rPr>
      <t>)</t>
    </r>
  </si>
  <si>
    <t>Договор поставки №91/81/22</t>
  </si>
  <si>
    <t>Зажим плашечный SL37.2</t>
  </si>
  <si>
    <t>Договор поставки №242/267/22</t>
  </si>
  <si>
    <t>Провод самонесущий изолированный СИП-2 3х50+1х50-0,6/1</t>
  </si>
  <si>
    <t>Договор поставки №485/525/21</t>
  </si>
  <si>
    <t>02-01-02</t>
  </si>
  <si>
    <t>Приложение № 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</si>
  <si>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</si>
  <si>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</si>
  <si>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</si>
  <si>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(наименование стройки)</t>
  </si>
  <si>
    <t>(наименование объекта капитального строительства)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</si>
  <si>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</si>
  <si>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</si>
  <si>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</si>
  <si>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</si>
  <si>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</si>
  <si>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</si>
  <si>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</si>
  <si>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</si>
  <si>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строительных работ</t>
  </si>
  <si>
    <t>Средства на оплату труда рабочих</t>
  </si>
  <si>
    <t>Нормативные затраты труда рабочих</t>
  </si>
  <si>
    <t>чел.час.</t>
  </si>
  <si>
    <t>Нормативные затраты труда машинистов</t>
  </si>
  <si>
    <t>(0)</t>
  </si>
  <si>
    <t>на единицу</t>
  </si>
  <si>
    <t>коэффициенты</t>
  </si>
  <si>
    <t>всего с учетом коэффициентов</t>
  </si>
  <si>
    <t>1</t>
  </si>
  <si>
    <t>ЗТ</t>
  </si>
  <si>
    <t>чел.-ч</t>
  </si>
  <si>
    <t>ЗТм</t>
  </si>
  <si>
    <t>Итого по расценке</t>
  </si>
  <si>
    <t>ФОТ</t>
  </si>
  <si>
    <t>Приказ № 812/пр от 21.12.2020 Прил. п.27</t>
  </si>
  <si>
    <t>НР Линии электропередачи</t>
  </si>
  <si>
    <t>Приказ № 774/пр от 11.12.2020 Прил. п.27</t>
  </si>
  <si>
    <t>СП Линии электропередачи</t>
  </si>
  <si>
    <t>2</t>
  </si>
  <si>
    <t>3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</si>
  <si>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</si>
  <si>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</si>
  <si>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</si>
  <si>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</si>
  <si>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</si>
  <si>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</si>
  <si>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</si>
  <si>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</si>
  <si>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</si>
  <si>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</si>
  <si>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</si>
  <si>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</si>
  <si>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</si>
  <si>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</si>
  <si>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</si>
  <si>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</si>
  <si>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>4</t>
  </si>
  <si>
    <t>(Линии электропередачи)</t>
  </si>
  <si>
    <t>Приказ от 04.08.2020 № 421/пр п.92а</t>
  </si>
  <si>
    <t>Заготовительно-складские расходы для материальных ресурсов (за исключением металлических конструкций) - 2% ПЗ=2% (ОЗП=2%; ЭМ=2%; МАТ=2%)</t>
  </si>
  <si>
    <t>9</t>
  </si>
  <si>
    <t>100 шт</t>
  </si>
  <si>
    <t>10</t>
  </si>
  <si>
    <t>11</t>
  </si>
  <si>
    <t>12</t>
  </si>
  <si>
    <t>ФССЦ-08.3.08.02-0052</t>
  </si>
  <si>
    <t>Уголок горячекатаный, марка стали ВСт3кп2, размер 50х50х5 мм</t>
  </si>
  <si>
    <t>т</t>
  </si>
  <si>
    <t>13</t>
  </si>
  <si>
    <t>100 м3</t>
  </si>
  <si>
    <t>Приказ № 812/пр от 21.12.2020 Прил. п.1.2</t>
  </si>
  <si>
    <t>НР Земляные работы, выполняемые ручным способом</t>
  </si>
  <si>
    <t>Приказ № 774/пр от 11.12.2020 Прил. п.1.2</t>
  </si>
  <si>
    <t>СП Земляные работы, выполняемые ручным способом</t>
  </si>
  <si>
    <t>14</t>
  </si>
  <si>
    <t>ФЕРм08-02-472-02</t>
  </si>
  <si>
    <t>Заземлитель горизонтальный из стали: полосовой сечением 160 мм2</t>
  </si>
  <si>
    <t>100 м</t>
  </si>
  <si>
    <t>М</t>
  </si>
  <si>
    <t>Приказ № 812/пр от 21.12.2020 Прил. п.49.3</t>
  </si>
  <si>
    <t>НР Электротехнические установки на других объектах</t>
  </si>
  <si>
    <t>Приказ № 774/пр от 11.12.2020 Прил. п.49.3</t>
  </si>
  <si>
    <t>СП Электротехнические установки на других объектах</t>
  </si>
  <si>
    <t>15</t>
  </si>
  <si>
    <t>ФЕР01-02-061-01</t>
  </si>
  <si>
    <t>Засыпка вручную траншей, пазух котлованов и ям, группа грунтов: 1</t>
  </si>
  <si>
    <t xml:space="preserve">     Монтажные работы</t>
  </si>
  <si>
    <t>Итоги по смете: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</si>
  <si>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</si>
  <si>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</si>
  <si>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</si>
  <si>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</si>
  <si>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ФЕРп01-11-011-01</t>
  </si>
  <si>
    <t>Проверка наличия цепи между заземлителями и заземленными элементами</t>
  </si>
  <si>
    <t>100 измерений</t>
  </si>
  <si>
    <t>Приказ № 812/пр от 21.12.2020 Прил. п.83</t>
  </si>
  <si>
    <t>НР Пусконаладочные работы: 'вхолостую' - 80%, 'под нагрузкой' - 20%</t>
  </si>
  <si>
    <t>Приказ № 774/пр от 11.12.2020 Прил. п.83</t>
  </si>
  <si>
    <t>СП Пусконаладочные работы: 'вхолостую' - 80%, 'под нагрузкой' - 20%</t>
  </si>
  <si>
    <t>ФЕРп01-11-012-01</t>
  </si>
  <si>
    <t>Определение удельного сопротивления грунта</t>
  </si>
  <si>
    <t>измерение</t>
  </si>
  <si>
    <t>5</t>
  </si>
  <si>
    <t xml:space="preserve">     Прочие затраты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</si>
  <si>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</si>
  <si>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</si>
  <si>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</si>
  <si>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</si>
  <si>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</si>
  <si>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>Раздел 1. Новый раздел</t>
  </si>
  <si>
    <t>ФЕРп01-11-028-01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</si>
  <si>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</si>
  <si>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ФЕРп01-11-010-01</t>
  </si>
  <si>
    <t>Измерение сопротивления растеканию тока: заземлителя</t>
  </si>
  <si>
    <t>ЛОКАЛЬНЫЙ СМЕТНЫЙ РАСЧЕТ (СМЕТА) № 09-01-01</t>
  </si>
  <si>
    <t>ЛОКАЛЬНЫЙ СМЕТНЫЙ РАСЧЕТ (СМЕТА) № 02-01-02</t>
  </si>
  <si>
    <t>Раздел 1. Установка опор и подвеска провода СИП</t>
  </si>
  <si>
    <t>ФЕР33-04-016-01</t>
  </si>
  <si>
    <t>Развозка конструкций и материалов опор ВЛ 0,38-10 кВ по трассе: одностоечных деревянных опор</t>
  </si>
  <si>
    <t>ФЕР33-04-001-01</t>
  </si>
  <si>
    <t>Установка с помощью механизмов деревянных опор ВЛ 0,38; 6-10 кВ из пропитанных цельных стоек: одностоечных</t>
  </si>
  <si>
    <t>(Электротехнические установки на других объектах)</t>
  </si>
  <si>
    <t>22</t>
  </si>
  <si>
    <t>1000 м</t>
  </si>
  <si>
    <t>23</t>
  </si>
  <si>
    <t>24</t>
  </si>
  <si>
    <t>25</t>
  </si>
  <si>
    <t>26</t>
  </si>
  <si>
    <t>27</t>
  </si>
  <si>
    <t>28</t>
  </si>
  <si>
    <t>ФССЦпг-03-21-01-200</t>
  </si>
  <si>
    <t>Перевозка грузов автомобилями-самосвалами грузоподъемностью 10 т работающих вне карьера на расстояние: I класс груза до 200 км</t>
  </si>
  <si>
    <t>1 т груза</t>
  </si>
  <si>
    <t>ФССЦпг-03-21-01-201</t>
  </si>
  <si>
    <t>Свыше 200 км добавлять на каждый последующий 1 км: I класс груза</t>
  </si>
  <si>
    <t>Итоги по разделу 1 Установка опор и подвеска провода СИП :</t>
  </si>
  <si>
    <t xml:space="preserve">          Строительные работы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</si>
  <si>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</si>
  <si>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</si>
  <si>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</si>
  <si>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Транспортные расходы (перевозка), относимые на стоимость строительных работ</t>
  </si>
  <si>
    <t xml:space="preserve">  Итого по разделу 1 Установка опор и подвеска провода СИП</t>
  </si>
  <si>
    <t>34</t>
  </si>
  <si>
    <t>35</t>
  </si>
  <si>
    <t>кг</t>
  </si>
  <si>
    <t>36</t>
  </si>
  <si>
    <t>37</t>
  </si>
  <si>
    <t>Раздел 3. Монтаж контура заземления</t>
  </si>
  <si>
    <t>ФЕР33-03-004-02</t>
  </si>
  <si>
    <t>Забивка вертикальных заземлителей вручную на глубину до 3 м</t>
  </si>
  <si>
    <t>40</t>
  </si>
  <si>
    <t>ФЕР01-02-055-02</t>
  </si>
  <si>
    <t>Разработка грунта вручную с креплениями в траншеях шириной до 2 м, глубиной: до 2 м, группа грунтов 2</t>
  </si>
  <si>
    <t>42</t>
  </si>
  <si>
    <t>ФССЦ-08.3.07.01-0043</t>
  </si>
  <si>
    <t>Сталь полосовая: 40х5 мм, марка Ст3сп</t>
  </si>
  <si>
    <t>ФЕРм08-02-472-09</t>
  </si>
  <si>
    <t>Проводник заземляющий открыто по строительным основаниям: из круглой стали диаметром 12 мм</t>
  </si>
  <si>
    <t>46</t>
  </si>
  <si>
    <t>ФССЦ-08.3.04.02-0082</t>
  </si>
  <si>
    <t>Круг стальной горячекатаный оцинкованный, диаметр 10-12 мм</t>
  </si>
  <si>
    <t>Итоги по разделу 3 Монтаж контура заземления :</t>
  </si>
  <si>
    <t xml:space="preserve">  Итого по разделу 3 Монтаж контура заземления</t>
  </si>
  <si>
    <t>ЛОКАЛЬНЫЙ СМЕТНЫЙ РАСЧЕТ (СМЕТА) № 02-01-01</t>
  </si>
  <si>
    <t>ФЕР33-04-040-01</t>
  </si>
  <si>
    <t>ФЕР33-04-041-02</t>
  </si>
  <si>
    <t>Снятие ответвлений ВЛ 0,38 кВ к зданиям при количестве проводов в ответвлении: 2</t>
  </si>
  <si>
    <t>ответвление</t>
  </si>
  <si>
    <t>ФЕР33-04-017-01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</si>
  <si>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</si>
  <si>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Изолятор линейный штыревой ТФ-20</t>
  </si>
  <si>
    <t>№ пп</t>
  </si>
  <si>
    <t>Итого по смете в ценах 2001 года</t>
  </si>
  <si>
    <t>Реконструкция ВЛ-0,4 кВ от ТП-87 с выносом опор №13-16 (демонтаж провода в пролетах опор №№ 13-16  0,09 км) с территории земельных участков с кадастровыми номерами 10:20:0010133:233, 10:20:0010133:43 в п. Шуя Прионежского района (Соглашение о компенсации №ОЗУ-КАР-00002-П/22 от 25.03.2022г. с Трифоновым П.А.)</t>
  </si>
  <si>
    <t>Локальная смета №12-01-01</t>
  </si>
  <si>
    <t>Проектные работы по объекту:</t>
  </si>
  <si>
    <t>Реконструкция ВЛ-0,4 кВ от ТП-87 с выносом опор с территории земельных участков с кадастровыми номерами 10:20:0010133:233, 10:20:0010133:43 в п. Шуя Прионежского района (Соглашение о компенсации №ОЗУ-КАР-00002-П/22 от 25.03.2022г. с Трифоновым П.А.)</t>
  </si>
  <si>
    <t>Объект</t>
  </si>
  <si>
    <t>«СПРАВОЧНИК БАЗОВЫХ ЦЕН НА ПРОЕКТНЫЕ РАБОТЫ
В СТРОИТЕЛЬСТВЕ «КОММУНАЛЬНЫЕ ИНЖЕНЕРНЫЕ
СЕТИ И СООРУЖЕНИЯ»</t>
  </si>
  <si>
    <t>Расчет стоимости, тыс. руб.</t>
  </si>
  <si>
    <t>ВЛ-0,4 кВ</t>
  </si>
  <si>
    <t>Таблица 18,  п.1
6,15- 1 объект до 1 км</t>
  </si>
  <si>
    <t>Итого по смете в ценах 2000 года</t>
  </si>
  <si>
    <t>Итого по смете в ценах 4 кв. 2022 года</t>
  </si>
  <si>
    <t xml:space="preserve"> Письмо Минстроя России от 14.11.2022г. №60112-ИФ/09 прил.4 Коэффициент - 5,22</t>
  </si>
  <si>
    <t>Утверждено приказом № 421 от 4 августа 2020 г. Минстроя РФ в редакции приказа № 557 от 7 июля 2022 г.</t>
  </si>
  <si>
    <t>ГРАНД-Смета, версия 2022.3</t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</si>
  <si>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</si>
  <si>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</si>
  <si>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</si>
  <si>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</si>
  <si>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</si>
  <si>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</si>
  <si>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 xml:space="preserve"> (наименование работ и затрат)</t>
  </si>
  <si>
    <t>Реконструкция ВЛ-0,4 кВ от ТП-120 с заменой участка неизолированного провода на СИП и опор в д. Вехручей Прионежского района, длина участка реконструкции 1,257 км</t>
  </si>
  <si>
    <t>4 кв. 2022 г.</t>
  </si>
  <si>
    <t>(0,15)</t>
  </si>
  <si>
    <t>(0,07)</t>
  </si>
  <si>
    <t xml:space="preserve">  </t>
  </si>
  <si>
    <t>Сметная стоимость в базисном уровне цен (в текущем уровне цен (гр. 8) для ресурсов, отсутствующих в ФРСН), руб.</t>
  </si>
  <si>
    <t>ФЕРп01-11-013-01</t>
  </si>
  <si>
    <t>Замер полного сопротивления цепи "фаза-нуль"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</si>
  <si>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</si>
  <si>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</si>
  <si>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</si>
  <si>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Строительно-монтажные ВЛ-0,4 кВ</t>
  </si>
  <si>
    <t>(4,11)</t>
  </si>
  <si>
    <t>(4,01)</t>
  </si>
  <si>
    <t>(0,06)</t>
  </si>
  <si>
    <t>(0,09)</t>
  </si>
  <si>
    <t>Договор поставки №296/335/22</t>
  </si>
  <si>
    <t>Опора деревянная 9,5 м</t>
  </si>
  <si>
    <t>ФССЦ-25.1.06.03-0011</t>
  </si>
  <si>
    <t>Знак для нумерации опор контактной сети на пластине: из металла размером 260х140 мм толщиной 1,6 мм</t>
  </si>
  <si>
    <t>Крюк КН-18</t>
  </si>
  <si>
    <t>Договор поставки №546/659/20</t>
  </si>
  <si>
    <t>Зажим прокалывающий SLIP 22.1</t>
  </si>
  <si>
    <t>Зажим прокалывающий SLIP 22.127</t>
  </si>
  <si>
    <t>Зажим поддерживающий SO 69.95</t>
  </si>
  <si>
    <t>ФССЦ-01.7.15.02-0054</t>
  </si>
  <si>
    <t>Болты анкерные оцинкованные</t>
  </si>
  <si>
    <t>Зажим анкерный РА1500</t>
  </si>
  <si>
    <t>ST208.1 Скоба изолированная для переносного заземления Cu, диаметр 6 мм</t>
  </si>
  <si>
    <t>Крюк сквозной SOT21.2</t>
  </si>
  <si>
    <t>ФЕР33-04-008-01</t>
  </si>
  <si>
    <t>Подвеска неизолированных проводов ВЛ 0,38 кВ: с помощью механизмов при 20 опорах на км</t>
  </si>
  <si>
    <t>Кмат=0 МАТ=0 к расх.</t>
  </si>
  <si>
    <t>ФССЦпг-01-01-01-022</t>
  </si>
  <si>
    <t>Погрузо-разгрузочные работы при автомобильных перевозках: Погрузка материалов, перевозимых в ящиках</t>
  </si>
  <si>
    <t>(Погрузо-разгрузочные работы)</t>
  </si>
  <si>
    <t>Расстояние 413-200 км ПЗ=213 (ОЗП=213; ЭМ=213 к расх.; ЗПМ=213; МАТ=213 к расх.; ТЗ=213; ТЗМ=213)</t>
  </si>
  <si>
    <t>Раздел 2. Установка ОПН</t>
  </si>
  <si>
    <t>Договор поставки №119/175/21</t>
  </si>
  <si>
    <t>SE46.440-15 ОПН с прокалывающим зажимом 440 В, 15 кА</t>
  </si>
  <si>
    <t>Ремешок стяжной PER15.210</t>
  </si>
  <si>
    <t>Итоги по разделу 2 Установка ОПН :</t>
  </si>
  <si>
    <t xml:space="preserve">  Итого по разделу 2 Установка ОПН</t>
  </si>
  <si>
    <t>47</t>
  </si>
  <si>
    <t>48</t>
  </si>
  <si>
    <t>49</t>
  </si>
  <si>
    <t>50</t>
  </si>
  <si>
    <t>51</t>
  </si>
  <si>
    <t>52</t>
  </si>
  <si>
    <t>53</t>
  </si>
  <si>
    <t>Демонтаж ВЛ-0,4 кВ</t>
  </si>
  <si>
    <t>(0,55)</t>
  </si>
  <si>
    <t>(0,05)</t>
  </si>
  <si>
    <t>Раздел 1. Демонтажные работы</t>
  </si>
  <si>
    <t>ФЕР33-04-042-04</t>
  </si>
  <si>
    <t>Демонтаж опор ВЛ 0,38-10 кВ: с приставками одностоечных</t>
  </si>
  <si>
    <t>Демонтаж: 3-х проводов ВЛ 0,38 кВ с одной опоры</t>
  </si>
  <si>
    <t>Составлен в текущих ценах на 4 кв 2022 года</t>
  </si>
  <si>
    <t xml:space="preserve">Содержание службы заказчика-застройщика 11,24% </t>
  </si>
  <si>
    <t>Приказ №301 от 09.08.2022 г.</t>
  </si>
  <si>
    <t>Итого, сметная стоимость в прогнозном уровне цен (2024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</si>
</sst>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###\ ###\ ###\ ##0.00"/>
    <numFmt numFmtId="165" formatCode="#,##0.00000"/>
    <numFmt numFmtId="166" formatCode="#,##0.00_ ;\-#,##0.00\ "/>
    <numFmt numFmtId="167" formatCode="0.0"/>
    <numFmt numFmtId="168" formatCode="0.00000"/>
    <numFmt numFmtId="169" formatCode="0.000"/>
    <numFmt numFmtId="170" formatCode="0.0000"/>
    <numFmt numFmtId="171" formatCode="0.0000000"/>
    <numFmt numFmtId="172" formatCode="#,##0.0000000000"/>
  </numFmts>
  <fonts count="29" x14ac:knownFonts="1">
    <font>
      <sz val="11"/>
      <name val="Arial"/>
      <family val="1"/>
    </font>
    <font>
      <sz val="11"/>
      <name val="Arial"/>
      <family val="1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10">
      <alignment horizontal="left" vertical="center"/>
    </xf>
    <xf numFmtId="0" fontId="18" fillId="0" borderId="0"/>
  </cellStyleXfs>
  <cellXfs count="301">
    <xf numFmtId="0" fontId="0" fillId="0" borderId="0" xfId="0"/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/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7" fillId="0" borderId="0" xfId="0" applyFont="1"/>
    <xf numFmtId="0" fontId="3" fillId="0" borderId="0" xfId="1" applyFont="1" applyAlignment="1">
      <alignment horizontal="left" vertical="top"/>
    </xf>
    <xf numFmtId="0" fontId="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1" applyFont="1" applyAlignment="1">
      <alignment vertical="top"/>
    </xf>
    <xf numFmtId="0" fontId="4" fillId="0" borderId="9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2" fillId="0" borderId="9" xfId="0" applyFont="1" applyBorder="1" applyAlignment="1">
      <alignment horizontal="center" vertical="center" wrapText="1"/>
    </xf>
    <xf numFmtId="0" fontId="4" fillId="0" borderId="9" xfId="1" applyFont="1" applyBorder="1" applyAlignment="1">
      <alignment horizontal="left" vertical="center"/>
    </xf>
    <xf numFmtId="0" fontId="4" fillId="0" borderId="9" xfId="1" applyFont="1" applyBorder="1" applyAlignment="1">
      <alignment horizontal="center" vertical="center"/>
    </xf>
    <xf numFmtId="164" fontId="4" fillId="0" borderId="9" xfId="1" applyNumberFormat="1" applyFont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right" vertical="center"/>
    </xf>
    <xf numFmtId="0" fontId="4" fillId="0" borderId="8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3" fillId="0" borderId="0" xfId="1" applyFont="1" applyFill="1" applyAlignment="1">
      <alignment horizontal="right" vertical="top"/>
    </xf>
    <xf numFmtId="0" fontId="4" fillId="0" borderId="0" xfId="0" applyFont="1" applyFill="1"/>
    <xf numFmtId="0" fontId="4" fillId="0" borderId="0" xfId="1" applyFont="1" applyFill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49" fontId="4" fillId="0" borderId="7" xfId="1" applyNumberFormat="1" applyFont="1" applyBorder="1" applyAlignment="1">
      <alignment horizontal="left" vertical="center" wrapText="1"/>
    </xf>
    <xf numFmtId="0" fontId="4" fillId="0" borderId="7" xfId="1" applyFont="1" applyBorder="1" applyAlignment="1">
      <alignment horizontal="center" vertical="center" wrapText="1"/>
    </xf>
    <xf numFmtId="43" fontId="4" fillId="0" borderId="7" xfId="2" applyFont="1" applyBorder="1" applyAlignment="1">
      <alignment horizontal="left" vertical="center" wrapText="1"/>
    </xf>
    <xf numFmtId="49" fontId="4" fillId="0" borderId="8" xfId="1" applyNumberFormat="1" applyFont="1" applyBorder="1" applyAlignment="1">
      <alignment horizontal="left" vertical="center" wrapText="1"/>
    </xf>
    <xf numFmtId="43" fontId="4" fillId="0" borderId="8" xfId="2" applyFont="1" applyBorder="1" applyAlignment="1">
      <alignment horizontal="left" vertical="center" wrapText="1"/>
    </xf>
    <xf numFmtId="43" fontId="4" fillId="0" borderId="7" xfId="1" applyNumberFormat="1" applyFont="1" applyBorder="1" applyAlignment="1">
      <alignment horizontal="left" vertical="center" wrapText="1"/>
    </xf>
    <xf numFmtId="43" fontId="4" fillId="0" borderId="8" xfId="1" applyNumberFormat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43" fontId="3" fillId="0" borderId="7" xfId="1" applyNumberFormat="1" applyFont="1" applyBorder="1" applyAlignment="1">
      <alignment horizontal="left" vertical="center" wrapText="1"/>
    </xf>
    <xf numFmtId="43" fontId="3" fillId="0" borderId="7" xfId="2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0" xfId="0" applyFont="1"/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165" fontId="12" fillId="0" borderId="9" xfId="0" applyNumberFormat="1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left" vertical="center" wrapText="1"/>
    </xf>
    <xf numFmtId="165" fontId="12" fillId="0" borderId="9" xfId="0" applyNumberFormat="1" applyFont="1" applyFill="1" applyBorder="1" applyAlignment="1">
      <alignment vertical="center" wrapText="1"/>
    </xf>
    <xf numFmtId="0" fontId="12" fillId="0" borderId="9" xfId="0" applyFont="1" applyBorder="1" applyAlignment="1">
      <alignment horizontal="left" vertical="center" wrapText="1"/>
    </xf>
    <xf numFmtId="49" fontId="12" fillId="0" borderId="9" xfId="0" applyNumberFormat="1" applyFont="1" applyBorder="1" applyAlignment="1">
      <alignment horizontal="left" vertical="center" wrapText="1"/>
    </xf>
    <xf numFmtId="165" fontId="11" fillId="0" borderId="9" xfId="0" applyNumberFormat="1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left" vertical="center" wrapText="1"/>
    </xf>
    <xf numFmtId="43" fontId="4" fillId="0" borderId="0" xfId="0" applyNumberFormat="1" applyFont="1" applyFill="1"/>
    <xf numFmtId="49" fontId="4" fillId="0" borderId="8" xfId="1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43" fontId="5" fillId="0" borderId="8" xfId="2" applyFont="1" applyBorder="1" applyAlignment="1">
      <alignment horizontal="left" vertical="center" wrapText="1"/>
    </xf>
    <xf numFmtId="43" fontId="4" fillId="0" borderId="2" xfId="1" applyNumberFormat="1" applyFont="1" applyFill="1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wrapText="1"/>
    </xf>
    <xf numFmtId="43" fontId="4" fillId="0" borderId="12" xfId="1" applyNumberFormat="1" applyFont="1" applyFill="1" applyBorder="1" applyAlignment="1">
      <alignment horizontal="left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left" vertical="center"/>
    </xf>
    <xf numFmtId="0" fontId="4" fillId="0" borderId="8" xfId="1" applyFont="1" applyBorder="1" applyAlignment="1">
      <alignment horizontal="left" vertical="center" wrapText="1"/>
    </xf>
    <xf numFmtId="43" fontId="4" fillId="0" borderId="13" xfId="1" applyNumberFormat="1" applyFont="1" applyFill="1" applyBorder="1" applyAlignment="1">
      <alignment horizontal="left" vertical="center" wrapText="1"/>
    </xf>
    <xf numFmtId="0" fontId="19" fillId="0" borderId="0" xfId="10" applyNumberFormat="1" applyFont="1" applyFill="1" applyBorder="1" applyAlignment="1" applyProtection="1"/>
    <xf numFmtId="0" fontId="19" fillId="0" borderId="0" xfId="10" applyNumberFormat="1" applyFont="1" applyFill="1" applyBorder="1" applyAlignment="1" applyProtection="1">
      <alignment wrapText="1"/>
    </xf>
    <xf numFmtId="49" fontId="19" fillId="0" borderId="10" xfId="10" applyNumberFormat="1" applyFont="1" applyFill="1" applyBorder="1" applyAlignment="1" applyProtection="1"/>
    <xf numFmtId="49" fontId="19" fillId="0" borderId="0" xfId="10" applyNumberFormat="1" applyFont="1" applyFill="1" applyBorder="1" applyAlignment="1" applyProtection="1"/>
    <xf numFmtId="0" fontId="19" fillId="0" borderId="0" xfId="10" applyNumberFormat="1" applyFont="1" applyFill="1" applyBorder="1" applyAlignment="1" applyProtection="1">
      <alignment vertical="top"/>
    </xf>
    <xf numFmtId="49" fontId="19" fillId="0" borderId="10" xfId="10" applyNumberFormat="1" applyFont="1" applyFill="1" applyBorder="1" applyAlignment="1" applyProtection="1">
      <alignment horizontal="right"/>
    </xf>
    <xf numFmtId="49" fontId="19" fillId="0" borderId="0" xfId="10" applyNumberFormat="1" applyFont="1" applyFill="1" applyBorder="1" applyAlignment="1" applyProtection="1">
      <alignment horizontal="right"/>
    </xf>
    <xf numFmtId="49" fontId="19" fillId="0" borderId="15" xfId="10" applyNumberFormat="1" applyFont="1" applyFill="1" applyBorder="1" applyAlignment="1" applyProtection="1">
      <alignment horizontal="right"/>
    </xf>
    <xf numFmtId="49" fontId="19" fillId="0" borderId="0" xfId="10" applyNumberFormat="1" applyFont="1" applyFill="1" applyBorder="1" applyAlignment="1" applyProtection="1">
      <alignment vertical="center"/>
    </xf>
    <xf numFmtId="0" fontId="19" fillId="0" borderId="9" xfId="10" applyNumberFormat="1" applyFont="1" applyFill="1" applyBorder="1" applyAlignment="1" applyProtection="1">
      <alignment horizontal="center" vertical="center" wrapText="1"/>
    </xf>
    <xf numFmtId="49" fontId="19" fillId="0" borderId="9" xfId="10" applyNumberFormat="1" applyFont="1" applyFill="1" applyBorder="1" applyAlignment="1" applyProtection="1">
      <alignment horizontal="center" vertical="center"/>
    </xf>
    <xf numFmtId="0" fontId="19" fillId="0" borderId="9" xfId="10" applyNumberFormat="1" applyFont="1" applyFill="1" applyBorder="1" applyAlignment="1" applyProtection="1">
      <alignment horizontal="center" vertical="center"/>
    </xf>
    <xf numFmtId="0" fontId="21" fillId="0" borderId="0" xfId="10" applyNumberFormat="1" applyFont="1" applyFill="1" applyBorder="1" applyAlignment="1" applyProtection="1">
      <alignment wrapText="1"/>
    </xf>
    <xf numFmtId="49" fontId="20" fillId="0" borderId="18" xfId="10" applyNumberFormat="1" applyFont="1" applyFill="1" applyBorder="1" applyAlignment="1" applyProtection="1">
      <alignment horizontal="center" vertical="top" wrapText="1"/>
    </xf>
    <xf numFmtId="0" fontId="20" fillId="0" borderId="14" xfId="10" applyNumberFormat="1" applyFont="1" applyFill="1" applyBorder="1" applyAlignment="1" applyProtection="1">
      <alignment horizontal="center" vertical="top" wrapText="1"/>
    </xf>
    <xf numFmtId="1" fontId="20" fillId="0" borderId="14" xfId="10" applyNumberFormat="1" applyFont="1" applyFill="1" applyBorder="1" applyAlignment="1" applyProtection="1">
      <alignment horizontal="center" vertical="top" wrapText="1"/>
    </xf>
    <xf numFmtId="0" fontId="20" fillId="0" borderId="14" xfId="10" applyNumberFormat="1" applyFont="1" applyFill="1" applyBorder="1" applyAlignment="1" applyProtection="1">
      <alignment horizontal="right" vertical="top" wrapText="1"/>
    </xf>
    <xf numFmtId="0" fontId="20" fillId="0" borderId="19" xfId="10" applyNumberFormat="1" applyFont="1" applyFill="1" applyBorder="1" applyAlignment="1" applyProtection="1">
      <alignment horizontal="right" vertical="top" wrapText="1"/>
    </xf>
    <xf numFmtId="0" fontId="20" fillId="0" borderId="0" xfId="10" applyNumberFormat="1" applyFont="1" applyFill="1" applyBorder="1" applyAlignment="1" applyProtection="1">
      <alignment wrapText="1"/>
    </xf>
    <xf numFmtId="49" fontId="19" fillId="0" borderId="20" xfId="10" applyNumberFormat="1" applyFont="1" applyFill="1" applyBorder="1" applyAlignment="1" applyProtection="1">
      <alignment horizontal="center" vertical="center" wrapText="1"/>
    </xf>
    <xf numFmtId="0" fontId="19" fillId="0" borderId="0" xfId="10" applyNumberFormat="1" applyFont="1" applyFill="1" applyBorder="1" applyAlignment="1" applyProtection="1">
      <alignment horizontal="center" vertical="top" wrapText="1"/>
    </xf>
    <xf numFmtId="2" fontId="19" fillId="0" borderId="0" xfId="10" applyNumberFormat="1" applyFont="1" applyFill="1" applyBorder="1" applyAlignment="1" applyProtection="1">
      <alignment horizontal="right" vertical="top" wrapText="1"/>
    </xf>
    <xf numFmtId="2" fontId="19" fillId="0" borderId="0" xfId="10" applyNumberFormat="1" applyFont="1" applyFill="1" applyBorder="1" applyAlignment="1" applyProtection="1">
      <alignment horizontal="center" vertical="top" wrapText="1"/>
    </xf>
    <xf numFmtId="4" fontId="19" fillId="0" borderId="21" xfId="10" applyNumberFormat="1" applyFont="1" applyFill="1" applyBorder="1" applyAlignment="1" applyProtection="1">
      <alignment horizontal="right" vertical="top" wrapText="1"/>
    </xf>
    <xf numFmtId="0" fontId="19" fillId="0" borderId="0" xfId="10" applyNumberFormat="1" applyFont="1" applyFill="1" applyBorder="1" applyAlignment="1" applyProtection="1">
      <alignment horizontal="right" vertical="top" wrapText="1"/>
    </xf>
    <xf numFmtId="0" fontId="19" fillId="0" borderId="21" xfId="10" applyNumberFormat="1" applyFont="1" applyFill="1" applyBorder="1" applyAlignment="1" applyProtection="1">
      <alignment horizontal="right" vertical="top" wrapText="1"/>
    </xf>
    <xf numFmtId="0" fontId="19" fillId="0" borderId="14" xfId="10" applyNumberFormat="1" applyFont="1" applyFill="1" applyBorder="1" applyAlignment="1" applyProtection="1">
      <alignment horizontal="center" vertical="top" wrapText="1"/>
    </xf>
    <xf numFmtId="2" fontId="19" fillId="0" borderId="14" xfId="10" applyNumberFormat="1" applyFont="1" applyFill="1" applyBorder="1" applyAlignment="1" applyProtection="1">
      <alignment horizontal="right" vertical="top" wrapText="1"/>
    </xf>
    <xf numFmtId="1" fontId="19" fillId="0" borderId="0" xfId="10" applyNumberFormat="1" applyFont="1" applyFill="1" applyBorder="1" applyAlignment="1" applyProtection="1">
      <alignment horizontal="center" vertical="top" wrapText="1"/>
    </xf>
    <xf numFmtId="49" fontId="20" fillId="0" borderId="20" xfId="10" applyNumberFormat="1" applyFont="1" applyFill="1" applyBorder="1" applyAlignment="1" applyProtection="1">
      <alignment horizontal="center" vertical="top" wrapText="1"/>
    </xf>
    <xf numFmtId="2" fontId="20" fillId="0" borderId="14" xfId="10" applyNumberFormat="1" applyFont="1" applyFill="1" applyBorder="1" applyAlignment="1" applyProtection="1">
      <alignment horizontal="right" vertical="top" wrapText="1"/>
    </xf>
    <xf numFmtId="4" fontId="20" fillId="0" borderId="19" xfId="10" applyNumberFormat="1" applyFont="1" applyFill="1" applyBorder="1" applyAlignment="1" applyProtection="1">
      <alignment horizontal="right" vertical="top" wrapText="1"/>
    </xf>
    <xf numFmtId="2" fontId="20" fillId="0" borderId="14" xfId="10" applyNumberFormat="1" applyFont="1" applyFill="1" applyBorder="1" applyAlignment="1" applyProtection="1">
      <alignment horizontal="center" vertical="top" wrapText="1"/>
    </xf>
    <xf numFmtId="49" fontId="20" fillId="0" borderId="0" xfId="10" applyNumberFormat="1" applyFont="1" applyFill="1" applyBorder="1" applyAlignment="1" applyProtection="1">
      <alignment horizontal="center" vertical="top" wrapText="1"/>
    </xf>
    <xf numFmtId="0" fontId="20" fillId="0" borderId="0" xfId="10" applyNumberFormat="1" applyFont="1" applyFill="1" applyBorder="1" applyAlignment="1" applyProtection="1">
      <alignment horizontal="center" vertical="top" wrapText="1"/>
    </xf>
    <xf numFmtId="0" fontId="20" fillId="0" borderId="0" xfId="10" applyNumberFormat="1" applyFont="1" applyFill="1" applyBorder="1" applyAlignment="1" applyProtection="1">
      <alignment horizontal="right" vertical="top" wrapText="1"/>
    </xf>
    <xf numFmtId="49" fontId="19" fillId="0" borderId="18" xfId="10" applyNumberFormat="1" applyFont="1" applyFill="1" applyBorder="1" applyAlignment="1" applyProtection="1"/>
    <xf numFmtId="0" fontId="20" fillId="0" borderId="14" xfId="10" applyNumberFormat="1" applyFont="1" applyFill="1" applyBorder="1" applyAlignment="1" applyProtection="1">
      <alignment horizontal="right" vertical="top"/>
    </xf>
    <xf numFmtId="0" fontId="20" fillId="0" borderId="14" xfId="10" applyNumberFormat="1" applyFont="1" applyFill="1" applyBorder="1" applyAlignment="1" applyProtection="1">
      <alignment horizontal="center" vertical="top"/>
    </xf>
    <xf numFmtId="0" fontId="20" fillId="0" borderId="19" xfId="10" applyNumberFormat="1" applyFont="1" applyFill="1" applyBorder="1" applyAlignment="1" applyProtection="1">
      <alignment horizontal="right" vertical="top"/>
    </xf>
    <xf numFmtId="49" fontId="19" fillId="0" borderId="20" xfId="10" applyNumberFormat="1" applyFont="1" applyFill="1" applyBorder="1" applyAlignment="1" applyProtection="1"/>
    <xf numFmtId="4" fontId="19" fillId="0" borderId="0" xfId="10" applyNumberFormat="1" applyFont="1" applyFill="1" applyBorder="1" applyAlignment="1" applyProtection="1">
      <alignment horizontal="right" vertical="top"/>
    </xf>
    <xf numFmtId="0" fontId="19" fillId="0" borderId="0" xfId="10" applyNumberFormat="1" applyFont="1" applyFill="1" applyBorder="1" applyAlignment="1" applyProtection="1">
      <alignment horizontal="center" vertical="top"/>
    </xf>
    <xf numFmtId="4" fontId="19" fillId="0" borderId="21" xfId="10" applyNumberFormat="1" applyFont="1" applyFill="1" applyBorder="1" applyAlignment="1" applyProtection="1">
      <alignment horizontal="right" vertical="top"/>
    </xf>
    <xf numFmtId="0" fontId="19" fillId="0" borderId="0" xfId="10" applyNumberFormat="1" applyFont="1" applyFill="1" applyBorder="1" applyAlignment="1" applyProtection="1">
      <alignment horizontal="right" vertical="top"/>
    </xf>
    <xf numFmtId="0" fontId="19" fillId="0" borderId="21" xfId="10" applyNumberFormat="1" applyFont="1" applyFill="1" applyBorder="1" applyAlignment="1" applyProtection="1">
      <alignment horizontal="right" vertical="top"/>
    </xf>
    <xf numFmtId="2" fontId="19" fillId="0" borderId="0" xfId="10" applyNumberFormat="1" applyFont="1" applyFill="1" applyBorder="1" applyAlignment="1" applyProtection="1">
      <alignment horizontal="right" vertical="top"/>
    </xf>
    <xf numFmtId="0" fontId="20" fillId="0" borderId="0" xfId="10" applyNumberFormat="1" applyFont="1" applyFill="1" applyBorder="1" applyAlignment="1" applyProtection="1">
      <alignment horizontal="left" vertical="top" wrapText="1"/>
    </xf>
    <xf numFmtId="4" fontId="20" fillId="0" borderId="0" xfId="10" applyNumberFormat="1" applyFont="1" applyFill="1" applyBorder="1" applyAlignment="1" applyProtection="1">
      <alignment horizontal="right" vertical="top"/>
    </xf>
    <xf numFmtId="0" fontId="20" fillId="0" borderId="0" xfId="10" applyNumberFormat="1" applyFont="1" applyFill="1" applyBorder="1" applyAlignment="1" applyProtection="1">
      <alignment horizontal="center" vertical="top"/>
    </xf>
    <xf numFmtId="4" fontId="20" fillId="0" borderId="21" xfId="10" applyNumberFormat="1" applyFont="1" applyFill="1" applyBorder="1" applyAlignment="1" applyProtection="1">
      <alignment horizontal="right" vertical="top"/>
    </xf>
    <xf numFmtId="167" fontId="19" fillId="0" borderId="0" xfId="10" applyNumberFormat="1" applyFont="1" applyFill="1" applyBorder="1" applyAlignment="1" applyProtection="1">
      <alignment horizontal="center" vertical="top" wrapText="1"/>
    </xf>
    <xf numFmtId="4" fontId="20" fillId="0" borderId="14" xfId="10" applyNumberFormat="1" applyFont="1" applyFill="1" applyBorder="1" applyAlignment="1" applyProtection="1">
      <alignment horizontal="right" vertical="top" wrapText="1"/>
    </xf>
    <xf numFmtId="49" fontId="19" fillId="0" borderId="20" xfId="10" applyNumberFormat="1" applyFont="1" applyFill="1" applyBorder="1" applyAlignment="1" applyProtection="1">
      <alignment vertical="center" wrapText="1"/>
    </xf>
    <xf numFmtId="2" fontId="20" fillId="0" borderId="19" xfId="10" applyNumberFormat="1" applyFont="1" applyFill="1" applyBorder="1" applyAlignment="1" applyProtection="1">
      <alignment horizontal="right" vertical="top" wrapText="1"/>
    </xf>
    <xf numFmtId="169" fontId="20" fillId="0" borderId="14" xfId="10" applyNumberFormat="1" applyFont="1" applyFill="1" applyBorder="1" applyAlignment="1" applyProtection="1">
      <alignment horizontal="center" vertical="top" wrapText="1"/>
    </xf>
    <xf numFmtId="4" fontId="19" fillId="0" borderId="0" xfId="10" applyNumberFormat="1" applyFont="1" applyFill="1" applyBorder="1" applyAlignment="1" applyProtection="1">
      <alignment horizontal="right" vertical="top" wrapText="1"/>
    </xf>
    <xf numFmtId="4" fontId="19" fillId="0" borderId="14" xfId="10" applyNumberFormat="1" applyFont="1" applyFill="1" applyBorder="1" applyAlignment="1" applyProtection="1">
      <alignment horizontal="right" vertical="top" wrapText="1"/>
    </xf>
    <xf numFmtId="2" fontId="19" fillId="0" borderId="21" xfId="10" applyNumberFormat="1" applyFont="1" applyFill="1" applyBorder="1" applyAlignment="1" applyProtection="1">
      <alignment horizontal="right" vertical="top" wrapText="1"/>
    </xf>
    <xf numFmtId="2" fontId="19" fillId="0" borderId="21" xfId="10" applyNumberFormat="1" applyFont="1" applyFill="1" applyBorder="1" applyAlignment="1" applyProtection="1">
      <alignment horizontal="right" vertical="top"/>
    </xf>
    <xf numFmtId="2" fontId="20" fillId="0" borderId="0" xfId="10" applyNumberFormat="1" applyFont="1" applyFill="1" applyBorder="1" applyAlignment="1" applyProtection="1">
      <alignment horizontal="center" vertical="top"/>
    </xf>
    <xf numFmtId="49" fontId="19" fillId="0" borderId="14" xfId="10" applyNumberFormat="1" applyFont="1" applyFill="1" applyBorder="1" applyAlignment="1" applyProtection="1"/>
    <xf numFmtId="0" fontId="19" fillId="0" borderId="14" xfId="10" applyNumberFormat="1" applyFont="1" applyFill="1" applyBorder="1" applyAlignment="1" applyProtection="1"/>
    <xf numFmtId="0" fontId="20" fillId="0" borderId="0" xfId="10" applyNumberFormat="1" applyFont="1" applyFill="1" applyBorder="1" applyAlignment="1" applyProtection="1">
      <alignment vertical="top" wrapText="1"/>
    </xf>
    <xf numFmtId="0" fontId="18" fillId="0" borderId="0" xfId="10"/>
    <xf numFmtId="170" fontId="19" fillId="0" borderId="0" xfId="10" applyNumberFormat="1" applyFont="1" applyFill="1" applyBorder="1" applyAlignment="1" applyProtection="1">
      <alignment horizontal="center" vertical="top" wrapText="1"/>
    </xf>
    <xf numFmtId="2" fontId="20" fillId="0" borderId="0" xfId="10" applyNumberFormat="1" applyFont="1" applyFill="1" applyBorder="1" applyAlignment="1" applyProtection="1">
      <alignment horizontal="right" vertical="top"/>
    </xf>
    <xf numFmtId="171" fontId="20" fillId="0" borderId="14" xfId="10" applyNumberFormat="1" applyFont="1" applyFill="1" applyBorder="1" applyAlignment="1" applyProtection="1">
      <alignment horizontal="center" vertical="top" wrapText="1"/>
    </xf>
    <xf numFmtId="171" fontId="19" fillId="0" borderId="0" xfId="10" applyNumberFormat="1" applyFont="1" applyFill="1" applyBorder="1" applyAlignment="1" applyProtection="1">
      <alignment horizontal="center" vertical="top" wrapText="1"/>
    </xf>
    <xf numFmtId="0" fontId="4" fillId="0" borderId="12" xfId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left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166" fontId="4" fillId="0" borderId="9" xfId="2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12" fillId="0" borderId="0" xfId="7" applyNumberFormat="1" applyFont="1" applyAlignment="1">
      <alignment horizontal="right"/>
    </xf>
    <xf numFmtId="0" fontId="22" fillId="0" borderId="0" xfId="7" applyNumberFormat="1" applyFont="1" applyBorder="1" applyAlignment="1">
      <alignment horizontal="right" vertical="top"/>
    </xf>
    <xf numFmtId="0" fontId="23" fillId="0" borderId="0" xfId="8" applyFont="1"/>
    <xf numFmtId="0" fontId="12" fillId="0" borderId="0" xfId="7" applyNumberFormat="1" applyFont="1" applyBorder="1" applyAlignment="1">
      <alignment horizontal="center" vertical="center"/>
    </xf>
    <xf numFmtId="0" fontId="12" fillId="0" borderId="0" xfId="7" applyNumberFormat="1" applyFont="1" applyBorder="1" applyAlignment="1">
      <alignment vertical="top" wrapText="1"/>
    </xf>
    <xf numFmtId="0" fontId="12" fillId="0" borderId="0" xfId="3" applyFont="1"/>
    <xf numFmtId="0" fontId="12" fillId="0" borderId="0" xfId="7" applyNumberFormat="1" applyFont="1" applyAlignment="1">
      <alignment vertical="top" wrapText="1"/>
    </xf>
    <xf numFmtId="0" fontId="12" fillId="0" borderId="9" xfId="7" applyNumberFormat="1" applyFont="1" applyBorder="1" applyAlignment="1">
      <alignment horizontal="center" vertical="center" wrapText="1"/>
    </xf>
    <xf numFmtId="49" fontId="12" fillId="0" borderId="9" xfId="7" applyNumberFormat="1" applyFont="1" applyBorder="1" applyAlignment="1">
      <alignment horizontal="center" wrapText="1"/>
    </xf>
    <xf numFmtId="0" fontId="12" fillId="0" borderId="9" xfId="7" applyNumberFormat="1" applyFont="1" applyBorder="1" applyAlignment="1">
      <alignment horizontal="center" wrapText="1"/>
    </xf>
    <xf numFmtId="49" fontId="11" fillId="0" borderId="9" xfId="7" applyNumberFormat="1" applyFont="1" applyBorder="1" applyAlignment="1">
      <alignment horizontal="center" vertical="center" wrapText="1"/>
    </xf>
    <xf numFmtId="165" fontId="12" fillId="0" borderId="9" xfId="7" applyNumberFormat="1" applyFont="1" applyBorder="1" applyAlignment="1">
      <alignment horizontal="center" vertical="center" wrapText="1"/>
    </xf>
    <xf numFmtId="165" fontId="11" fillId="0" borderId="9" xfId="7" applyNumberFormat="1" applyFont="1" applyBorder="1" applyAlignment="1">
      <alignment horizontal="center" vertical="center" wrapText="1"/>
    </xf>
    <xf numFmtId="4" fontId="23" fillId="0" borderId="0" xfId="8" applyNumberFormat="1" applyFont="1"/>
    <xf numFmtId="0" fontId="11" fillId="0" borderId="0" xfId="7" applyNumberFormat="1" applyFont="1" applyBorder="1" applyAlignment="1">
      <alignment horizontal="left" vertical="top" wrapText="1"/>
    </xf>
    <xf numFmtId="172" fontId="12" fillId="0" borderId="0" xfId="7" applyNumberFormat="1" applyFont="1" applyBorder="1" applyAlignment="1">
      <alignment horizontal="center" vertical="center" wrapText="1"/>
    </xf>
    <xf numFmtId="4" fontId="11" fillId="0" borderId="0" xfId="7" applyNumberFormat="1" applyFont="1" applyBorder="1" applyAlignment="1">
      <alignment horizontal="center" vertical="center" wrapText="1"/>
    </xf>
    <xf numFmtId="0" fontId="12" fillId="0" borderId="0" xfId="3" applyFont="1" applyBorder="1"/>
    <xf numFmtId="0" fontId="12" fillId="0" borderId="0" xfId="7" applyNumberFormat="1" applyFont="1" applyBorder="1" applyAlignment="1">
      <alignment horizontal="left" wrapText="1"/>
    </xf>
    <xf numFmtId="0" fontId="12" fillId="0" borderId="0" xfId="7" applyNumberFormat="1" applyFont="1" applyAlignment="1">
      <alignment horizontal="left" vertical="top" wrapText="1"/>
    </xf>
    <xf numFmtId="0" fontId="24" fillId="0" borderId="0" xfId="10" applyNumberFormat="1" applyFont="1" applyFill="1" applyBorder="1" applyAlignment="1" applyProtection="1">
      <alignment horizontal="right"/>
    </xf>
    <xf numFmtId="49" fontId="24" fillId="0" borderId="0" xfId="10" applyNumberFormat="1" applyFont="1" applyFill="1" applyBorder="1" applyAlignment="1" applyProtection="1"/>
    <xf numFmtId="49" fontId="24" fillId="0" borderId="0" xfId="10" applyNumberFormat="1" applyFont="1" applyFill="1" applyBorder="1" applyAlignment="1" applyProtection="1">
      <alignment horizontal="right"/>
    </xf>
    <xf numFmtId="0" fontId="24" fillId="0" borderId="0" xfId="10" applyNumberFormat="1" applyFont="1" applyFill="1" applyBorder="1" applyAlignment="1" applyProtection="1"/>
    <xf numFmtId="49" fontId="24" fillId="0" borderId="0" xfId="10" applyNumberFormat="1" applyFont="1" applyFill="1" applyBorder="1" applyAlignment="1" applyProtection="1">
      <alignment horizontal="left" vertical="top"/>
    </xf>
    <xf numFmtId="49" fontId="24" fillId="0" borderId="0" xfId="10" applyNumberFormat="1" applyFont="1" applyFill="1" applyBorder="1" applyAlignment="1" applyProtection="1">
      <alignment vertical="top"/>
    </xf>
    <xf numFmtId="49" fontId="24" fillId="0" borderId="0" xfId="10" applyNumberFormat="1" applyFont="1" applyFill="1" applyBorder="1" applyAlignment="1" applyProtection="1">
      <alignment wrapText="1"/>
    </xf>
    <xf numFmtId="0" fontId="24" fillId="0" borderId="0" xfId="10" applyNumberFormat="1" applyFont="1" applyFill="1" applyBorder="1" applyAlignment="1" applyProtection="1">
      <alignment wrapText="1"/>
    </xf>
    <xf numFmtId="49" fontId="25" fillId="0" borderId="0" xfId="10" applyNumberFormat="1" applyFont="1" applyFill="1" applyBorder="1" applyAlignment="1" applyProtection="1">
      <alignment vertical="top" wrapText="1"/>
    </xf>
    <xf numFmtId="49" fontId="24" fillId="0" borderId="0" xfId="10" applyNumberFormat="1" applyFont="1" applyFill="1" applyBorder="1" applyAlignment="1" applyProtection="1">
      <alignment vertical="top" wrapText="1"/>
    </xf>
    <xf numFmtId="49" fontId="24" fillId="0" borderId="0" xfId="10" applyNumberFormat="1" applyFont="1" applyFill="1" applyBorder="1" applyAlignment="1" applyProtection="1">
      <alignment horizontal="left"/>
    </xf>
    <xf numFmtId="49" fontId="26" fillId="0" borderId="0" xfId="10" applyNumberFormat="1" applyFont="1" applyFill="1" applyBorder="1" applyAlignment="1" applyProtection="1">
      <alignment horizontal="center" vertical="top"/>
    </xf>
    <xf numFmtId="49" fontId="27" fillId="0" borderId="0" xfId="10" applyNumberFormat="1" applyFont="1" applyFill="1" applyBorder="1" applyAlignment="1" applyProtection="1">
      <alignment horizontal="center"/>
    </xf>
    <xf numFmtId="49" fontId="19" fillId="0" borderId="10" xfId="10" applyNumberFormat="1" applyFont="1" applyFill="1" applyBorder="1" applyAlignment="1" applyProtection="1">
      <alignment horizontal="center"/>
    </xf>
    <xf numFmtId="49" fontId="26" fillId="0" borderId="0" xfId="10" applyNumberFormat="1" applyFont="1" applyFill="1" applyBorder="1" applyAlignment="1" applyProtection="1"/>
    <xf numFmtId="49" fontId="19" fillId="0" borderId="0" xfId="10" applyNumberFormat="1" applyFont="1" applyFill="1" applyBorder="1" applyAlignment="1" applyProtection="1">
      <alignment horizontal="right" vertical="top"/>
    </xf>
    <xf numFmtId="49" fontId="26" fillId="0" borderId="0" xfId="10" applyNumberFormat="1" applyFont="1" applyFill="1" applyBorder="1" applyAlignment="1" applyProtection="1">
      <alignment horizontal="center"/>
    </xf>
    <xf numFmtId="49" fontId="28" fillId="0" borderId="0" xfId="10" applyNumberFormat="1" applyFont="1" applyFill="1" applyBorder="1" applyAlignment="1" applyProtection="1">
      <alignment horizontal="left"/>
    </xf>
    <xf numFmtId="49" fontId="24" fillId="0" borderId="10" xfId="10" applyNumberFormat="1" applyFont="1" applyFill="1" applyBorder="1" applyAlignment="1" applyProtection="1"/>
    <xf numFmtId="49" fontId="24" fillId="0" borderId="10" xfId="10" applyNumberFormat="1" applyFont="1" applyFill="1" applyBorder="1" applyAlignment="1" applyProtection="1">
      <alignment horizontal="center"/>
    </xf>
    <xf numFmtId="49" fontId="24" fillId="0" borderId="0" xfId="10" applyNumberFormat="1" applyFont="1" applyFill="1" applyBorder="1" applyAlignment="1" applyProtection="1">
      <alignment horizontal="center"/>
    </xf>
    <xf numFmtId="0" fontId="24" fillId="0" borderId="0" xfId="10" applyNumberFormat="1" applyFont="1" applyFill="1" applyBorder="1" applyAlignment="1" applyProtection="1">
      <alignment horizontal="center"/>
    </xf>
    <xf numFmtId="2" fontId="24" fillId="0" borderId="10" xfId="10" applyNumberFormat="1" applyFont="1" applyFill="1" applyBorder="1" applyAlignment="1" applyProtection="1"/>
    <xf numFmtId="0" fontId="24" fillId="0" borderId="0" xfId="10" applyNumberFormat="1" applyFont="1" applyFill="1" applyBorder="1" applyAlignment="1" applyProtection="1">
      <alignment horizontal="left"/>
    </xf>
    <xf numFmtId="0" fontId="24" fillId="0" borderId="0" xfId="10" applyNumberFormat="1" applyFont="1" applyFill="1" applyBorder="1" applyAlignment="1" applyProtection="1">
      <alignment vertical="center" wrapText="1"/>
    </xf>
    <xf numFmtId="0" fontId="26" fillId="0" borderId="0" xfId="10" applyNumberFormat="1" applyFont="1" applyFill="1" applyBorder="1" applyAlignment="1" applyProtection="1"/>
    <xf numFmtId="2" fontId="24" fillId="0" borderId="0" xfId="10" applyNumberFormat="1" applyFont="1" applyFill="1" applyBorder="1" applyAlignment="1" applyProtection="1"/>
    <xf numFmtId="0" fontId="28" fillId="0" borderId="0" xfId="10" applyNumberFormat="1" applyFont="1" applyFill="1" applyBorder="1" applyAlignment="1" applyProtection="1"/>
    <xf numFmtId="49" fontId="24" fillId="0" borderId="10" xfId="10" applyNumberFormat="1" applyFont="1" applyFill="1" applyBorder="1" applyAlignment="1" applyProtection="1">
      <alignment horizontal="right"/>
    </xf>
    <xf numFmtId="49" fontId="20" fillId="0" borderId="14" xfId="10" applyNumberFormat="1" applyFont="1" applyFill="1" applyBorder="1" applyAlignment="1" applyProtection="1">
      <alignment horizontal="left" vertical="top" wrapText="1"/>
    </xf>
    <xf numFmtId="49" fontId="20" fillId="0" borderId="14" xfId="10" applyNumberFormat="1" applyFont="1" applyFill="1" applyBorder="1" applyAlignment="1" applyProtection="1">
      <alignment horizontal="center" vertical="top" wrapText="1"/>
    </xf>
    <xf numFmtId="49" fontId="19" fillId="0" borderId="0" xfId="10" applyNumberFormat="1" applyFont="1" applyFill="1" applyBorder="1" applyAlignment="1" applyProtection="1">
      <alignment horizontal="right" vertical="top" wrapText="1"/>
    </xf>
    <xf numFmtId="49" fontId="19" fillId="0" borderId="0" xfId="10" applyNumberFormat="1" applyFont="1" applyFill="1" applyBorder="1" applyAlignment="1" applyProtection="1">
      <alignment horizontal="center" vertical="top" wrapText="1"/>
    </xf>
    <xf numFmtId="49" fontId="19" fillId="0" borderId="20" xfId="10" applyNumberFormat="1" applyFont="1" applyFill="1" applyBorder="1" applyAlignment="1" applyProtection="1">
      <alignment horizontal="right" vertical="top" wrapText="1"/>
    </xf>
    <xf numFmtId="49" fontId="19" fillId="0" borderId="14" xfId="10" applyNumberFormat="1" applyFont="1" applyFill="1" applyBorder="1" applyAlignment="1" applyProtection="1">
      <alignment horizontal="center" vertical="top" wrapText="1"/>
    </xf>
    <xf numFmtId="2" fontId="19" fillId="0" borderId="19" xfId="10" applyNumberFormat="1" applyFont="1" applyFill="1" applyBorder="1" applyAlignment="1" applyProtection="1">
      <alignment horizontal="right" vertical="top" wrapText="1"/>
    </xf>
    <xf numFmtId="49" fontId="20" fillId="0" borderId="0" xfId="10" applyNumberFormat="1" applyFont="1" applyFill="1" applyBorder="1" applyAlignment="1" applyProtection="1">
      <alignment horizontal="left" vertical="top" wrapText="1"/>
    </xf>
    <xf numFmtId="4" fontId="19" fillId="0" borderId="19" xfId="10" applyNumberFormat="1" applyFont="1" applyFill="1" applyBorder="1" applyAlignment="1" applyProtection="1">
      <alignment horizontal="right" vertical="top" wrapText="1"/>
    </xf>
    <xf numFmtId="49" fontId="19" fillId="0" borderId="0" xfId="10" applyNumberFormat="1" applyFont="1" applyFill="1" applyBorder="1" applyAlignment="1" applyProtection="1">
      <alignment vertical="top"/>
    </xf>
    <xf numFmtId="49" fontId="20" fillId="0" borderId="14" xfId="10" applyNumberFormat="1" applyFont="1" applyFill="1" applyBorder="1" applyAlignment="1" applyProtection="1">
      <alignment horizontal="right" vertical="top" wrapText="1"/>
    </xf>
    <xf numFmtId="49" fontId="20" fillId="0" borderId="0" xfId="10" applyNumberFormat="1" applyFont="1" applyFill="1" applyBorder="1" applyAlignment="1" applyProtection="1">
      <alignment horizontal="right" vertical="top" wrapText="1"/>
    </xf>
    <xf numFmtId="3" fontId="20" fillId="0" borderId="0" xfId="10" applyNumberFormat="1" applyFont="1" applyFill="1" applyBorder="1" applyAlignment="1" applyProtection="1">
      <alignment horizontal="right" vertical="top"/>
    </xf>
    <xf numFmtId="0" fontId="24" fillId="0" borderId="0" xfId="10" applyNumberFormat="1" applyFont="1" applyFill="1" applyBorder="1" applyAlignment="1" applyProtection="1">
      <alignment horizontal="right" vertical="top"/>
    </xf>
    <xf numFmtId="0" fontId="26" fillId="0" borderId="0" xfId="10" applyNumberFormat="1" applyFont="1" applyFill="1" applyBorder="1" applyAlignment="1" applyProtection="1">
      <alignment horizontal="center" vertical="center"/>
    </xf>
    <xf numFmtId="168" fontId="19" fillId="0" borderId="0" xfId="10" applyNumberFormat="1" applyFont="1" applyFill="1" applyBorder="1" applyAlignment="1" applyProtection="1">
      <alignment horizontal="center" vertical="top" wrapText="1"/>
    </xf>
    <xf numFmtId="0" fontId="20" fillId="0" borderId="21" xfId="10" applyNumberFormat="1" applyFont="1" applyFill="1" applyBorder="1" applyAlignment="1" applyProtection="1">
      <alignment horizontal="right" vertical="top"/>
    </xf>
    <xf numFmtId="0" fontId="4" fillId="0" borderId="0" xfId="0" applyFont="1" applyFill="1" applyAlignment="1">
      <alignment horizontal="left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49" fontId="24" fillId="0" borderId="10" xfId="10" applyNumberFormat="1" applyFont="1" applyFill="1" applyBorder="1" applyAlignment="1" applyProtection="1">
      <alignment horizontal="left" wrapText="1"/>
    </xf>
    <xf numFmtId="0" fontId="24" fillId="0" borderId="15" xfId="10" applyNumberFormat="1" applyFont="1" applyFill="1" applyBorder="1" applyAlignment="1" applyProtection="1">
      <alignment horizontal="left" wrapText="1"/>
    </xf>
    <xf numFmtId="49" fontId="24" fillId="0" borderId="0" xfId="10" applyNumberFormat="1" applyFont="1" applyFill="1" applyBorder="1" applyAlignment="1" applyProtection="1">
      <alignment horizontal="left" vertical="top" wrapText="1"/>
    </xf>
    <xf numFmtId="0" fontId="24" fillId="0" borderId="0" xfId="10" applyNumberFormat="1" applyFont="1" applyFill="1" applyBorder="1" applyAlignment="1" applyProtection="1">
      <alignment horizontal="left" vertical="top" wrapText="1"/>
    </xf>
    <xf numFmtId="49" fontId="24" fillId="0" borderId="0" xfId="10" applyNumberFormat="1" applyFont="1" applyFill="1" applyBorder="1" applyAlignment="1" applyProtection="1">
      <alignment horizontal="left" vertical="top"/>
    </xf>
    <xf numFmtId="0" fontId="24" fillId="0" borderId="15" xfId="10" applyNumberFormat="1" applyFont="1" applyFill="1" applyBorder="1" applyAlignment="1" applyProtection="1">
      <alignment horizontal="center"/>
    </xf>
    <xf numFmtId="49" fontId="24" fillId="0" borderId="0" xfId="10" applyNumberFormat="1" applyFont="1" applyFill="1" applyBorder="1" applyAlignment="1" applyProtection="1">
      <alignment horizontal="center" wrapText="1"/>
    </xf>
    <xf numFmtId="49" fontId="26" fillId="0" borderId="14" xfId="10" applyNumberFormat="1" applyFont="1" applyFill="1" applyBorder="1" applyAlignment="1" applyProtection="1">
      <alignment horizontal="center" vertical="top"/>
    </xf>
    <xf numFmtId="49" fontId="27" fillId="0" borderId="0" xfId="10" applyNumberFormat="1" applyFont="1" applyFill="1" applyBorder="1" applyAlignment="1" applyProtection="1">
      <alignment horizontal="center"/>
    </xf>
    <xf numFmtId="49" fontId="24" fillId="0" borderId="10" xfId="10" applyNumberFormat="1" applyFont="1" applyFill="1" applyBorder="1" applyAlignment="1" applyProtection="1">
      <alignment horizontal="center" wrapText="1"/>
    </xf>
    <xf numFmtId="49" fontId="26" fillId="0" borderId="14" xfId="10" applyNumberFormat="1" applyFont="1" applyFill="1" applyBorder="1" applyAlignment="1" applyProtection="1">
      <alignment horizontal="center"/>
    </xf>
    <xf numFmtId="2" fontId="24" fillId="0" borderId="15" xfId="10" applyNumberFormat="1" applyFont="1" applyFill="1" applyBorder="1" applyAlignment="1" applyProtection="1">
      <alignment horizontal="right"/>
    </xf>
    <xf numFmtId="49" fontId="19" fillId="0" borderId="0" xfId="10" applyNumberFormat="1" applyFont="1" applyFill="1" applyBorder="1" applyAlignment="1" applyProtection="1">
      <alignment horizontal="left" vertical="top" wrapText="1"/>
    </xf>
    <xf numFmtId="49" fontId="19" fillId="0" borderId="9" xfId="10" applyNumberFormat="1" applyFont="1" applyFill="1" applyBorder="1" applyAlignment="1" applyProtection="1">
      <alignment horizontal="center" vertical="center" wrapText="1"/>
    </xf>
    <xf numFmtId="0" fontId="19" fillId="0" borderId="9" xfId="10" applyNumberFormat="1" applyFont="1" applyFill="1" applyBorder="1" applyAlignment="1" applyProtection="1">
      <alignment horizontal="center" vertical="center" wrapText="1"/>
    </xf>
    <xf numFmtId="0" fontId="19" fillId="0" borderId="9" xfId="10" applyNumberFormat="1" applyFont="1" applyFill="1" applyBorder="1" applyAlignment="1" applyProtection="1">
      <alignment horizontal="center" vertical="center"/>
    </xf>
    <xf numFmtId="49" fontId="21" fillId="0" borderId="16" xfId="10" applyNumberFormat="1" applyFont="1" applyFill="1" applyBorder="1" applyAlignment="1" applyProtection="1">
      <alignment horizontal="left" vertical="center" wrapText="1"/>
    </xf>
    <xf numFmtId="49" fontId="21" fillId="0" borderId="15" xfId="10" applyNumberFormat="1" applyFont="1" applyFill="1" applyBorder="1" applyAlignment="1" applyProtection="1">
      <alignment horizontal="left" vertical="center" wrapText="1"/>
    </xf>
    <xf numFmtId="49" fontId="21" fillId="0" borderId="17" xfId="10" applyNumberFormat="1" applyFont="1" applyFill="1" applyBorder="1" applyAlignment="1" applyProtection="1">
      <alignment horizontal="left" vertical="center" wrapText="1"/>
    </xf>
    <xf numFmtId="49" fontId="20" fillId="0" borderId="14" xfId="10" applyNumberFormat="1" applyFont="1" applyFill="1" applyBorder="1" applyAlignment="1" applyProtection="1">
      <alignment horizontal="left" vertical="top" wrapText="1"/>
    </xf>
    <xf numFmtId="49" fontId="19" fillId="0" borderId="14" xfId="10" applyNumberFormat="1" applyFont="1" applyFill="1" applyBorder="1" applyAlignment="1" applyProtection="1">
      <alignment horizontal="left" vertical="top" wrapText="1"/>
    </xf>
    <xf numFmtId="49" fontId="20" fillId="0" borderId="0" xfId="10" applyNumberFormat="1" applyFont="1" applyFill="1" applyBorder="1" applyAlignment="1" applyProtection="1">
      <alignment horizontal="left" vertical="top" wrapText="1"/>
    </xf>
    <xf numFmtId="0" fontId="19" fillId="0" borderId="0" xfId="10" applyNumberFormat="1" applyFont="1" applyFill="1" applyBorder="1" applyAlignment="1" applyProtection="1">
      <alignment horizontal="left" vertical="top" wrapText="1"/>
    </xf>
    <xf numFmtId="0" fontId="24" fillId="0" borderId="10" xfId="10" applyNumberFormat="1" applyFont="1" applyFill="1" applyBorder="1" applyAlignment="1" applyProtection="1">
      <alignment horizontal="left" vertical="top"/>
    </xf>
    <xf numFmtId="0" fontId="26" fillId="0" borderId="14" xfId="10" applyNumberFormat="1" applyFont="1" applyFill="1" applyBorder="1" applyAlignment="1" applyProtection="1">
      <alignment horizontal="center" vertical="center"/>
    </xf>
    <xf numFmtId="49" fontId="19" fillId="0" borderId="21" xfId="10" applyNumberFormat="1" applyFont="1" applyFill="1" applyBorder="1" applyAlignment="1" applyProtection="1">
      <alignment horizontal="left" vertical="top" wrapText="1"/>
    </xf>
    <xf numFmtId="0" fontId="19" fillId="0" borderId="21" xfId="10" applyNumberFormat="1" applyFont="1" applyFill="1" applyBorder="1" applyAlignment="1" applyProtection="1">
      <alignment horizontal="left" vertical="top" wrapText="1"/>
    </xf>
    <xf numFmtId="0" fontId="12" fillId="0" borderId="9" xfId="7" applyNumberFormat="1" applyFont="1" applyBorder="1" applyAlignment="1">
      <alignment horizontal="center" vertical="center" wrapText="1"/>
    </xf>
    <xf numFmtId="0" fontId="11" fillId="0" borderId="0" xfId="7" applyNumberFormat="1" applyFont="1" applyBorder="1" applyAlignment="1">
      <alignment horizontal="center" vertical="top" wrapText="1"/>
    </xf>
    <xf numFmtId="0" fontId="12" fillId="0" borderId="0" xfId="7" applyNumberFormat="1" applyFont="1" applyBorder="1" applyAlignment="1">
      <alignment horizontal="center" vertical="center"/>
    </xf>
    <xf numFmtId="0" fontId="12" fillId="0" borderId="0" xfId="7" applyNumberFormat="1" applyFont="1" applyBorder="1" applyAlignment="1">
      <alignment horizontal="left" vertical="center" wrapText="1"/>
    </xf>
    <xf numFmtId="0" fontId="12" fillId="0" borderId="0" xfId="7" quotePrefix="1" applyNumberFormat="1" applyFont="1" applyBorder="1" applyAlignment="1">
      <alignment horizontal="left" vertical="center" wrapText="1"/>
    </xf>
    <xf numFmtId="0" fontId="12" fillId="0" borderId="10" xfId="7" quotePrefix="1" applyNumberFormat="1" applyFont="1" applyBorder="1" applyAlignment="1">
      <alignment horizontal="left" vertical="top" wrapText="1"/>
    </xf>
    <xf numFmtId="0" fontId="12" fillId="0" borderId="16" xfId="7" applyNumberFormat="1" applyFont="1" applyBorder="1" applyAlignment="1">
      <alignment horizontal="center" vertical="center" wrapText="1"/>
    </xf>
    <xf numFmtId="0" fontId="12" fillId="0" borderId="15" xfId="7" applyNumberFormat="1" applyFont="1" applyBorder="1" applyAlignment="1">
      <alignment horizontal="center" vertical="center" wrapText="1"/>
    </xf>
    <xf numFmtId="0" fontId="12" fillId="0" borderId="17" xfId="7" applyNumberFormat="1" applyFont="1" applyBorder="1" applyAlignment="1">
      <alignment horizontal="center" vertical="center" wrapText="1"/>
    </xf>
    <xf numFmtId="0" fontId="12" fillId="0" borderId="9" xfId="7" applyNumberFormat="1" applyFont="1" applyBorder="1" applyAlignment="1">
      <alignment horizontal="left" vertical="center" wrapText="1"/>
    </xf>
    <xf numFmtId="0" fontId="12" fillId="0" borderId="9" xfId="7" applyNumberFormat="1" applyFont="1" applyBorder="1" applyAlignment="1">
      <alignment horizontal="center" wrapText="1"/>
    </xf>
    <xf numFmtId="0" fontId="11" fillId="0" borderId="16" xfId="7" applyNumberFormat="1" applyFont="1" applyBorder="1" applyAlignment="1">
      <alignment horizontal="left" vertical="center" wrapText="1"/>
    </xf>
    <xf numFmtId="0" fontId="11" fillId="0" borderId="17" xfId="7" applyNumberFormat="1" applyFont="1" applyBorder="1" applyAlignment="1">
      <alignment horizontal="left" vertical="center" wrapText="1"/>
    </xf>
    <xf numFmtId="0" fontId="12" fillId="0" borderId="16" xfId="7" applyNumberFormat="1" applyFont="1" applyBorder="1" applyAlignment="1">
      <alignment horizontal="left" vertical="center" wrapText="1"/>
    </xf>
    <xf numFmtId="0" fontId="12" fillId="0" borderId="15" xfId="7" applyNumberFormat="1" applyFont="1" applyBorder="1" applyAlignment="1">
      <alignment horizontal="left" vertical="center" wrapText="1"/>
    </xf>
    <xf numFmtId="0" fontId="12" fillId="0" borderId="17" xfId="7" applyNumberFormat="1" applyFont="1" applyBorder="1" applyAlignment="1">
      <alignment horizontal="left" vertical="center" wrapText="1"/>
    </xf>
    <xf numFmtId="0" fontId="11" fillId="0" borderId="15" xfId="7" applyNumberFormat="1" applyFont="1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</cellXfs>
  <cellStyles count="11">
    <cellStyle name="Normal" xfId="1" xr:uid="{00000000-0005-0000-0000-000000000000}"/>
    <cellStyle name="S19" xfId="9" xr:uid="{D14D8452-E87A-4AD4-9456-50C4336D196A}"/>
    <cellStyle name="Обычный" xfId="0" builtinId="0"/>
    <cellStyle name="Обычный 2" xfId="3" xr:uid="{00000000-0005-0000-0000-000002000000}"/>
    <cellStyle name="Обычный 2 2 2" xfId="7" xr:uid="{56003A0E-372C-495E-A3BC-7C4F5CA82CE5}"/>
    <cellStyle name="Обычный 3" xfId="4" xr:uid="{00000000-0005-0000-0000-000003000000}"/>
    <cellStyle name="Обычный 4" xfId="5" xr:uid="{00000000-0005-0000-0000-000004000000}"/>
    <cellStyle name="Обычный 5" xfId="6" xr:uid="{E4423487-4FCE-4DEF-8874-534A7987B28C}"/>
    <cellStyle name="Обычный 6" xfId="8" xr:uid="{4D6B1287-1D16-45F1-A0B4-F6A825D5D7AA}"/>
    <cellStyle name="Обычный 7" xfId="10" xr:uid="{FF6E6CCE-C9ED-4677-A3EB-1B34CDD9ADE8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TO\Users\_&#1048;&#1083;&#1100;&#1080;&#1085;&#1072;\&#1057;&#1052;&#1045;&#1058;&#1067;\&#1048;&#1053;&#1042;&#1045;&#1057;&#1058;&#1050;&#1040;\2%20&#1048;&#1055;&#1056;%20&#1089;%20&#1092;&#1086;&#1088;&#1084;&#1072;&#1084;&#1080;%20&#1087;&#1086;%20&#1087;&#1080;&#1089;&#1100;&#1084;&#1091;%20&#1057;&#1055;-2145\&#1051;-40-4%20&#1050;&#1086;&#1090;&#1082;&#1086;&#1079;&#1077;&#1088;&#1086;%20-%20&#1042;&#1077;&#1088;&#1093;&#1085;&#1080;&#1081;%20&#1054;&#1083;&#1086;&#1085;&#1077;&#1094;%20-%201736\&#1086;&#1090;%20&#1070;&#1050;&#1069;&#1057;_000-33-1-01.32-1736%20&#1051;-40-4\&#1056;&#1072;&#1089;&#1095;&#1077;&#1090;%20&#1089;&#1090;&#1086;&#1080;&#1084;&#1086;&#1089;&#1090;&#1080;%20&#1048;&#1055;%20&#1087;&#1086;%20&#1086;&#1073;&#1098;&#1077;&#1082;&#1090;&#1091;-&#1072;&#1085;&#1072;&#1083;&#1086;&#1075;&#1091;%20&#1051;-40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20"/>
      <sheetName val="Объектный сметный расчет 01-01"/>
      <sheetName val="Объектный сметный расчет 02-01"/>
      <sheetName val="Объектный сметный расчет 07-01"/>
      <sheetName val="Объектный сметный расчет 09-01"/>
      <sheetName val="Источник ценовой информации"/>
      <sheetName val="Стоимость оборудования по ТКП"/>
      <sheetName val="РНМЦЛ по КП"/>
      <sheetName val="Протокол"/>
    </sheetNames>
    <sheetDataSet>
      <sheetData sheetId="0"/>
      <sheetData sheetId="1"/>
      <sheetData sheetId="2"/>
      <sheetData sheetId="3"/>
      <sheetData sheetId="4">
        <row r="24">
          <cell r="E24">
            <v>0</v>
          </cell>
          <cell r="F24">
            <v>0</v>
          </cell>
          <cell r="G24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showOutlineSymbols="0" showWhiteSpace="0" zoomScale="70" zoomScaleNormal="70" zoomScaleSheetLayoutView="70" workbookViewId="0">
      <selection activeCell="C21" sqref="C21"/>
    </sheetView>
  </sheetViews>
  <sheetFormatPr defaultRowHeight="15.75" x14ac:dyDescent="0.25"/>
  <cols>
    <col min="1" max="1" width="6.75" style="46" bestFit="1" customWidth="1"/>
    <col min="2" max="2" width="33" style="46" bestFit="1" customWidth="1"/>
    <col min="3" max="3" width="60" style="46" bestFit="1" customWidth="1"/>
    <col min="4" max="6" width="15" style="46" bestFit="1" customWidth="1"/>
    <col min="7" max="16384" width="9" style="46"/>
  </cols>
  <sheetData>
    <row r="1" spans="1:6" x14ac:dyDescent="0.25">
      <c r="A1" s="45"/>
      <c r="B1" s="45"/>
      <c r="C1" s="45"/>
      <c r="D1" s="45"/>
      <c r="E1" s="45"/>
      <c r="F1" s="45"/>
    </row>
    <row r="2" spans="1:6" x14ac:dyDescent="0.25">
      <c r="A2" s="47"/>
      <c r="B2" s="47" t="s">
        <v>6</v>
      </c>
      <c r="C2" s="48" t="s">
        <v>220</v>
      </c>
      <c r="D2" s="48"/>
      <c r="E2" s="49"/>
      <c r="F2" s="47"/>
    </row>
    <row r="3" spans="1:6" x14ac:dyDescent="0.25">
      <c r="A3" s="50"/>
      <c r="B3" s="50"/>
      <c r="C3" s="50" t="s">
        <v>7</v>
      </c>
      <c r="E3" s="51"/>
      <c r="F3" s="50"/>
    </row>
    <row r="4" spans="1:6" x14ac:dyDescent="0.25">
      <c r="A4" s="47"/>
      <c r="B4" s="47" t="s">
        <v>8</v>
      </c>
      <c r="C4" s="47"/>
      <c r="D4" s="47"/>
      <c r="E4" s="49"/>
      <c r="F4" s="47"/>
    </row>
    <row r="5" spans="1:6" x14ac:dyDescent="0.25">
      <c r="A5" s="47"/>
      <c r="B5" s="47"/>
      <c r="C5" s="47"/>
      <c r="D5" s="47"/>
      <c r="E5" s="49"/>
      <c r="F5" s="47"/>
    </row>
    <row r="6" spans="1:6" x14ac:dyDescent="0.25">
      <c r="A6" s="47"/>
      <c r="B6" s="47" t="s">
        <v>41</v>
      </c>
      <c r="C6" s="102">
        <f>D26</f>
        <v>98.410449999999997</v>
      </c>
      <c r="D6" s="47"/>
      <c r="E6" s="49"/>
      <c r="F6" s="47"/>
    </row>
    <row r="7" spans="1:6" s="58" customFormat="1" x14ac:dyDescent="0.25">
      <c r="A7" s="49"/>
      <c r="B7" s="49"/>
      <c r="C7" s="49"/>
      <c r="D7" s="49"/>
      <c r="E7" s="49"/>
      <c r="F7" s="49"/>
    </row>
    <row r="8" spans="1:6" x14ac:dyDescent="0.25">
      <c r="A8" s="50"/>
      <c r="B8" s="50"/>
      <c r="C8" s="50"/>
      <c r="E8" s="51"/>
      <c r="F8" s="50"/>
    </row>
    <row r="9" spans="1:6" x14ac:dyDescent="0.25">
      <c r="A9" s="47"/>
      <c r="B9" s="47"/>
      <c r="C9" s="47"/>
      <c r="D9" s="47"/>
      <c r="E9" s="49"/>
      <c r="F9" s="47"/>
    </row>
    <row r="10" spans="1:6" x14ac:dyDescent="0.25">
      <c r="A10" s="47"/>
      <c r="B10" s="47" t="s">
        <v>10</v>
      </c>
      <c r="C10" s="47"/>
      <c r="D10" s="47"/>
      <c r="E10" s="49"/>
      <c r="F10" s="47"/>
    </row>
    <row r="11" spans="1:6" x14ac:dyDescent="0.25">
      <c r="A11" s="47"/>
      <c r="B11" s="47"/>
      <c r="C11" s="47"/>
      <c r="D11" s="47"/>
      <c r="E11" s="49"/>
      <c r="F11" s="47"/>
    </row>
    <row r="12" spans="1:6" x14ac:dyDescent="0.25">
      <c r="A12" s="53"/>
      <c r="B12" s="53"/>
      <c r="C12" s="53" t="s">
        <v>40</v>
      </c>
      <c r="E12" s="54"/>
      <c r="F12" s="53"/>
    </row>
    <row r="13" spans="1:6" x14ac:dyDescent="0.25">
      <c r="A13" s="47"/>
      <c r="B13" s="47"/>
      <c r="C13" s="47"/>
      <c r="D13" s="47"/>
      <c r="E13" s="49"/>
      <c r="F13" s="47"/>
    </row>
    <row r="14" spans="1:6" ht="48" customHeight="1" x14ac:dyDescent="0.25">
      <c r="A14" s="47"/>
      <c r="B14" s="246" t="s">
        <v>489</v>
      </c>
      <c r="C14" s="246"/>
      <c r="D14" s="246"/>
      <c r="E14" s="49"/>
      <c r="F14" s="47"/>
    </row>
    <row r="15" spans="1:6" x14ac:dyDescent="0.25">
      <c r="A15" s="50"/>
      <c r="B15" s="50"/>
      <c r="C15" s="50" t="s">
        <v>237</v>
      </c>
      <c r="E15" s="51"/>
      <c r="F15" s="50"/>
    </row>
    <row r="16" spans="1:6" x14ac:dyDescent="0.25">
      <c r="A16" s="47"/>
      <c r="B16" s="47"/>
      <c r="C16" s="47"/>
      <c r="D16" s="47"/>
      <c r="E16" s="47"/>
      <c r="F16" s="47"/>
    </row>
    <row r="17" spans="1:6" x14ac:dyDescent="0.25">
      <c r="A17" s="47"/>
      <c r="B17" s="47"/>
      <c r="C17" s="47"/>
      <c r="D17" s="47" t="s">
        <v>43</v>
      </c>
      <c r="E17" s="47"/>
      <c r="F17" s="47"/>
    </row>
    <row r="18" spans="1:6" x14ac:dyDescent="0.25">
      <c r="A18" s="34" t="s">
        <v>11</v>
      </c>
      <c r="B18" s="34" t="s">
        <v>39</v>
      </c>
      <c r="C18" s="34" t="s">
        <v>38</v>
      </c>
      <c r="D18" s="34" t="s">
        <v>42</v>
      </c>
      <c r="E18" s="47"/>
    </row>
    <row r="19" spans="1:6" x14ac:dyDescent="0.25">
      <c r="A19" s="34">
        <v>1</v>
      </c>
      <c r="B19" s="34">
        <v>2</v>
      </c>
      <c r="C19" s="34">
        <v>3</v>
      </c>
      <c r="D19" s="34">
        <v>4</v>
      </c>
      <c r="E19" s="47"/>
    </row>
    <row r="20" spans="1:6" x14ac:dyDescent="0.25">
      <c r="A20" s="34">
        <v>1</v>
      </c>
      <c r="B20" s="55" t="s">
        <v>37</v>
      </c>
      <c r="C20" s="101">
        <f>ССР!H52</f>
        <v>75.44566300000001</v>
      </c>
      <c r="D20" s="101">
        <f>C20</f>
        <v>75.44566300000001</v>
      </c>
      <c r="E20" s="47"/>
    </row>
    <row r="21" spans="1:6" x14ac:dyDescent="0.25">
      <c r="A21" s="92" t="s">
        <v>304</v>
      </c>
      <c r="B21" s="55" t="s">
        <v>36</v>
      </c>
      <c r="C21" s="101">
        <f>ССР!D52+ССР!E52</f>
        <v>59.604630000000007</v>
      </c>
      <c r="D21" s="101">
        <f t="shared" ref="D21:D25" si="0">C21</f>
        <v>59.604630000000007</v>
      </c>
      <c r="E21" s="47"/>
    </row>
    <row r="22" spans="1:6" x14ac:dyDescent="0.25">
      <c r="A22" s="92" t="s">
        <v>305</v>
      </c>
      <c r="B22" s="55" t="s">
        <v>35</v>
      </c>
      <c r="C22" s="101">
        <f>ССР!F52</f>
        <v>0</v>
      </c>
      <c r="D22" s="101">
        <f t="shared" si="0"/>
        <v>0</v>
      </c>
      <c r="E22" s="47"/>
    </row>
    <row r="23" spans="1:6" x14ac:dyDescent="0.25">
      <c r="A23" s="92" t="s">
        <v>306</v>
      </c>
      <c r="B23" s="55" t="s">
        <v>34</v>
      </c>
      <c r="C23" s="101">
        <f>ССР!G52</f>
        <v>15.841032999999999</v>
      </c>
      <c r="D23" s="101">
        <f t="shared" si="0"/>
        <v>15.841032999999999</v>
      </c>
      <c r="E23" s="47"/>
    </row>
    <row r="24" spans="1:6" ht="31.5" x14ac:dyDescent="0.25">
      <c r="A24" s="34">
        <v>2</v>
      </c>
      <c r="B24" s="55" t="s">
        <v>33</v>
      </c>
      <c r="C24" s="101">
        <f>ССР!H55</f>
        <v>90.534792999999993</v>
      </c>
      <c r="D24" s="101">
        <f t="shared" si="0"/>
        <v>90.534792999999993</v>
      </c>
      <c r="E24" s="47"/>
    </row>
    <row r="25" spans="1:6" x14ac:dyDescent="0.25">
      <c r="A25" s="92" t="s">
        <v>307</v>
      </c>
      <c r="B25" s="55" t="s">
        <v>32</v>
      </c>
      <c r="C25" s="101">
        <f>ССР!H54</f>
        <v>15.089129999999999</v>
      </c>
      <c r="D25" s="101">
        <f t="shared" si="0"/>
        <v>15.089129999999999</v>
      </c>
      <c r="E25" s="47"/>
    </row>
    <row r="26" spans="1:6" ht="31.5" x14ac:dyDescent="0.25">
      <c r="A26" s="34">
        <v>3</v>
      </c>
      <c r="B26" s="55" t="s">
        <v>570</v>
      </c>
      <c r="C26" s="101">
        <f>ROUND(C24*1.0589170681014*((1.05302274800211+1)/2),5)</f>
        <v>98.410449999999997</v>
      </c>
      <c r="D26" s="101">
        <f>C26</f>
        <v>98.410449999999997</v>
      </c>
      <c r="E26" s="47"/>
    </row>
    <row r="27" spans="1:6" x14ac:dyDescent="0.25">
      <c r="A27" s="47"/>
      <c r="B27" s="47"/>
      <c r="C27" s="47"/>
      <c r="D27" s="47"/>
      <c r="E27" s="47"/>
    </row>
    <row r="28" spans="1:6" x14ac:dyDescent="0.25">
      <c r="E28" s="47"/>
    </row>
    <row r="30" spans="1:6" x14ac:dyDescent="0.25">
      <c r="B30" s="46" t="s">
        <v>44</v>
      </c>
    </row>
    <row r="31" spans="1:6" x14ac:dyDescent="0.25">
      <c r="B31" s="46" t="s">
        <v>217</v>
      </c>
    </row>
    <row r="32" spans="1:6" ht="35.25" customHeight="1" x14ac:dyDescent="0.25">
      <c r="B32" s="245" t="s">
        <v>218</v>
      </c>
      <c r="C32" s="245"/>
      <c r="D32" s="245"/>
      <c r="E32" s="245"/>
    </row>
    <row r="33" spans="2:5" s="56" customFormat="1" ht="32.25" customHeight="1" x14ac:dyDescent="0.2">
      <c r="B33" s="245" t="s">
        <v>216</v>
      </c>
      <c r="C33" s="245"/>
      <c r="D33" s="245"/>
      <c r="E33" s="245"/>
    </row>
  </sheetData>
  <mergeCells count="3">
    <mergeCell ref="B33:E33"/>
    <mergeCell ref="B32:E32"/>
    <mergeCell ref="B14:D14"/>
  </mergeCells>
  <pageMargins left="0.25" right="0.25" top="0.75" bottom="0.75" header="0.3" footer="0.3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80F20-DE45-4E30-BB4E-7339BBC4D487}">
  <sheetPr>
    <pageSetUpPr fitToPage="1"/>
  </sheetPr>
  <dimension ref="A1:AM107"/>
  <sheetViews>
    <sheetView topLeftCell="A70" workbookViewId="0">
      <selection activeCell="A103" sqref="A103:N103"/>
    </sheetView>
  </sheetViews>
  <sheetFormatPr defaultColWidth="8" defaultRowHeight="11.25" customHeight="1" x14ac:dyDescent="0.2"/>
  <cols>
    <col min="1" max="1" width="8" style="108" customWidth="1"/>
    <col min="2" max="2" width="17.625" style="105" customWidth="1"/>
    <col min="3" max="3" width="11.75" style="105" customWidth="1"/>
    <col min="4" max="4" width="11.25" style="105" customWidth="1"/>
    <col min="5" max="5" width="11.625" style="105" customWidth="1"/>
    <col min="6" max="6" width="7.5" style="105" customWidth="1"/>
    <col min="7" max="7" width="6.875" style="105" customWidth="1"/>
    <col min="8" max="8" width="7.375" style="105" customWidth="1"/>
    <col min="9" max="9" width="9.75" style="105" customWidth="1"/>
    <col min="10" max="10" width="10.875" style="105" customWidth="1"/>
    <col min="11" max="11" width="7.5" style="105" customWidth="1"/>
    <col min="12" max="12" width="9.75" style="105" customWidth="1"/>
    <col min="13" max="13" width="6.5" style="105" customWidth="1"/>
    <col min="14" max="14" width="11.75" style="105" customWidth="1"/>
    <col min="15" max="15" width="12.75" style="105" hidden="1" customWidth="1"/>
    <col min="16" max="16" width="68.5" style="105" hidden="1" customWidth="1"/>
    <col min="17" max="17" width="64.5" style="105" hidden="1" customWidth="1"/>
    <col min="18" max="21" width="8" style="105"/>
    <col min="22" max="27" width="70.375" style="106" hidden="1" customWidth="1"/>
    <col min="28" max="31" width="138.125" style="106" hidden="1" customWidth="1"/>
    <col min="32" max="36" width="34.625" style="106" hidden="1" customWidth="1"/>
    <col min="37" max="39" width="84.5" style="106" hidden="1" customWidth="1"/>
    <col min="40" max="16384" width="8" style="105"/>
  </cols>
  <sheetData>
    <row r="1" spans="1:29" s="169" customFormat="1" ht="15" x14ac:dyDescent="0.25">
      <c r="N1" s="199" t="s">
        <v>321</v>
      </c>
    </row>
    <row r="2" spans="1:29" s="169" customFormat="1" ht="11.2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501</v>
      </c>
    </row>
    <row r="3" spans="1:29" s="169" customFormat="1" ht="6.75" customHeight="1" x14ac:dyDescent="0.25">
      <c r="A3" s="200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199"/>
    </row>
    <row r="4" spans="1:29" s="169" customFormat="1" ht="2.25" customHeight="1" x14ac:dyDescent="0.25">
      <c r="A4" s="203"/>
      <c r="B4" s="20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29" s="169" customFormat="1" ht="11.25" customHeight="1" x14ac:dyDescent="0.25">
      <c r="A5" s="203" t="s">
        <v>324</v>
      </c>
      <c r="B5" s="204"/>
      <c r="C5" s="200"/>
      <c r="E5" s="200"/>
      <c r="F5" s="200"/>
      <c r="G5" s="255" t="s">
        <v>502</v>
      </c>
      <c r="H5" s="255"/>
      <c r="I5" s="255"/>
      <c r="J5" s="255"/>
      <c r="K5" s="255"/>
      <c r="L5" s="255"/>
      <c r="M5" s="255"/>
      <c r="N5" s="255"/>
    </row>
    <row r="6" spans="1:29" s="169" customFormat="1" ht="67.5" customHeight="1" x14ac:dyDescent="0.25">
      <c r="A6" s="203" t="s">
        <v>322</v>
      </c>
      <c r="B6" s="204"/>
      <c r="C6" s="200"/>
      <c r="E6" s="205"/>
      <c r="F6" s="205"/>
      <c r="G6" s="256" t="s">
        <v>323</v>
      </c>
      <c r="H6" s="256"/>
      <c r="I6" s="256"/>
      <c r="J6" s="256"/>
      <c r="K6" s="256"/>
      <c r="L6" s="256"/>
      <c r="M6" s="256"/>
      <c r="N6" s="256"/>
      <c r="V6" s="206" t="s">
        <v>323</v>
      </c>
    </row>
    <row r="7" spans="1:29" s="169" customFormat="1" ht="11.25" customHeight="1" x14ac:dyDescent="0.25">
      <c r="A7" s="257" t="s">
        <v>503</v>
      </c>
      <c r="B7" s="257"/>
      <c r="C7" s="257"/>
      <c r="D7" s="257"/>
      <c r="E7" s="257"/>
      <c r="F7" s="257"/>
      <c r="G7" s="256"/>
      <c r="H7" s="256"/>
      <c r="I7" s="256"/>
      <c r="J7" s="256"/>
      <c r="K7" s="256"/>
      <c r="L7" s="256"/>
      <c r="M7" s="256"/>
      <c r="N7" s="256"/>
      <c r="P7" s="207" t="s">
        <v>503</v>
      </c>
      <c r="Q7" s="207"/>
      <c r="R7" s="208"/>
      <c r="S7" s="208"/>
      <c r="T7" s="208"/>
      <c r="U7" s="208"/>
      <c r="W7" s="206" t="s">
        <v>5</v>
      </c>
    </row>
    <row r="8" spans="1:29" s="169" customFormat="1" ht="67.5" customHeight="1" x14ac:dyDescent="0.25">
      <c r="A8" s="258" t="s">
        <v>504</v>
      </c>
      <c r="B8" s="258"/>
      <c r="C8" s="258"/>
      <c r="D8" s="258"/>
      <c r="E8" s="258"/>
      <c r="F8" s="258"/>
      <c r="G8" s="256"/>
      <c r="H8" s="256"/>
      <c r="I8" s="256"/>
      <c r="J8" s="256"/>
      <c r="K8" s="256"/>
      <c r="L8" s="256"/>
      <c r="M8" s="256"/>
      <c r="N8" s="256"/>
      <c r="P8" s="207" t="s">
        <v>505</v>
      </c>
      <c r="Q8" s="207"/>
      <c r="R8" s="208"/>
      <c r="S8" s="208"/>
      <c r="T8" s="208"/>
      <c r="U8" s="208"/>
      <c r="X8" s="206" t="s">
        <v>5</v>
      </c>
    </row>
    <row r="9" spans="1:29" s="169" customFormat="1" ht="33.75" customHeight="1" x14ac:dyDescent="0.25">
      <c r="A9" s="257" t="s">
        <v>506</v>
      </c>
      <c r="B9" s="257"/>
      <c r="C9" s="257"/>
      <c r="D9" s="257"/>
      <c r="E9" s="257"/>
      <c r="F9" s="257"/>
      <c r="G9" s="256"/>
      <c r="H9" s="256"/>
      <c r="I9" s="256"/>
      <c r="J9" s="256"/>
      <c r="K9" s="256"/>
      <c r="L9" s="256"/>
      <c r="M9" s="256"/>
      <c r="N9" s="256"/>
      <c r="P9" s="207" t="s">
        <v>506</v>
      </c>
      <c r="Q9" s="207"/>
      <c r="R9" s="208"/>
      <c r="S9" s="208"/>
      <c r="T9" s="208"/>
      <c r="U9" s="208"/>
      <c r="Y9" s="206" t="s">
        <v>5</v>
      </c>
    </row>
    <row r="10" spans="1:29" s="169" customFormat="1" ht="11.25" customHeight="1" x14ac:dyDescent="0.25">
      <c r="A10" s="259" t="s">
        <v>507</v>
      </c>
      <c r="B10" s="259"/>
      <c r="C10" s="259"/>
      <c r="D10" s="259"/>
      <c r="E10" s="259"/>
      <c r="F10" s="259"/>
      <c r="G10" s="256"/>
      <c r="H10" s="256"/>
      <c r="I10" s="256"/>
      <c r="J10" s="256"/>
      <c r="K10" s="256"/>
      <c r="L10" s="256"/>
      <c r="M10" s="256"/>
      <c r="N10" s="256"/>
      <c r="Z10" s="206" t="s">
        <v>5</v>
      </c>
    </row>
    <row r="11" spans="1:29" s="169" customFormat="1" ht="15" x14ac:dyDescent="0.25">
      <c r="A11" s="259" t="s">
        <v>508</v>
      </c>
      <c r="B11" s="259"/>
      <c r="C11" s="259"/>
      <c r="D11" s="259"/>
      <c r="E11" s="259"/>
      <c r="F11" s="259"/>
      <c r="G11" s="256"/>
      <c r="H11" s="256"/>
      <c r="I11" s="256"/>
      <c r="J11" s="256"/>
      <c r="K11" s="256"/>
      <c r="L11" s="256"/>
      <c r="M11" s="256"/>
      <c r="N11" s="256"/>
      <c r="AA11" s="206" t="s">
        <v>5</v>
      </c>
    </row>
    <row r="12" spans="1:29" s="169" customFormat="1" ht="3.75" customHeight="1" x14ac:dyDescent="0.25">
      <c r="A12" s="209"/>
      <c r="B12" s="200"/>
      <c r="C12" s="200"/>
      <c r="D12" s="200"/>
      <c r="E12" s="200"/>
      <c r="F12" s="204"/>
      <c r="G12" s="204"/>
      <c r="H12" s="204"/>
      <c r="I12" s="204"/>
      <c r="J12" s="204"/>
      <c r="K12" s="204"/>
      <c r="L12" s="204"/>
      <c r="M12" s="204"/>
      <c r="N12" s="204"/>
    </row>
    <row r="13" spans="1:29" s="169" customFormat="1" ht="23.25" x14ac:dyDescent="0.25">
      <c r="A13" s="261" t="s">
        <v>489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AB13" s="206" t="s">
        <v>489</v>
      </c>
    </row>
    <row r="14" spans="1:29" s="169" customFormat="1" ht="15" x14ac:dyDescent="0.25">
      <c r="A14" s="262" t="s">
        <v>325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</row>
    <row r="15" spans="1:29" s="169" customFormat="1" ht="5.25" customHeight="1" x14ac:dyDescent="0.2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</row>
    <row r="16" spans="1:29" s="169" customFormat="1" ht="23.25" x14ac:dyDescent="0.25">
      <c r="A16" s="261" t="s">
        <v>489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AC16" s="206" t="s">
        <v>489</v>
      </c>
    </row>
    <row r="17" spans="1:30" s="169" customFormat="1" ht="15" x14ac:dyDescent="0.25">
      <c r="A17" s="262" t="s">
        <v>326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</row>
    <row r="18" spans="1:30" s="169" customFormat="1" ht="21" customHeight="1" x14ac:dyDescent="0.25">
      <c r="A18" s="263" t="s">
        <v>430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</row>
    <row r="19" spans="1:30" s="169" customFormat="1" ht="3.75" customHeight="1" x14ac:dyDescent="0.25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</row>
    <row r="20" spans="1:30" s="169" customFormat="1" ht="15" x14ac:dyDescent="0.25">
      <c r="A20" s="264" t="s">
        <v>309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AD20" s="206" t="s">
        <v>309</v>
      </c>
    </row>
    <row r="21" spans="1:30" s="169" customFormat="1" ht="12" customHeight="1" x14ac:dyDescent="0.25">
      <c r="A21" s="262" t="s">
        <v>509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</row>
    <row r="22" spans="1:30" s="169" customFormat="1" ht="12" customHeight="1" x14ac:dyDescent="0.25">
      <c r="A22" s="200" t="s">
        <v>327</v>
      </c>
      <c r="B22" s="212" t="s">
        <v>328</v>
      </c>
      <c r="C22" s="108" t="s">
        <v>329</v>
      </c>
      <c r="D22" s="108"/>
      <c r="E22" s="108"/>
      <c r="F22" s="205"/>
      <c r="G22" s="205"/>
      <c r="H22" s="205"/>
      <c r="I22" s="205"/>
      <c r="J22" s="205"/>
      <c r="K22" s="205"/>
      <c r="L22" s="205"/>
      <c r="M22" s="205"/>
      <c r="N22" s="205"/>
    </row>
    <row r="23" spans="1:30" s="169" customFormat="1" ht="12" customHeight="1" x14ac:dyDescent="0.25">
      <c r="A23" s="200" t="s">
        <v>330</v>
      </c>
      <c r="B23" s="255" t="s">
        <v>510</v>
      </c>
      <c r="C23" s="255"/>
      <c r="D23" s="255"/>
      <c r="E23" s="255"/>
      <c r="F23" s="255"/>
      <c r="G23" s="205"/>
      <c r="H23" s="205"/>
      <c r="I23" s="205"/>
      <c r="J23" s="205"/>
      <c r="K23" s="205"/>
      <c r="L23" s="205"/>
      <c r="M23" s="205"/>
      <c r="N23" s="205"/>
    </row>
    <row r="24" spans="1:30" s="169" customFormat="1" ht="15" x14ac:dyDescent="0.25">
      <c r="A24" s="200"/>
      <c r="B24" s="265" t="s">
        <v>331</v>
      </c>
      <c r="C24" s="265"/>
      <c r="D24" s="265"/>
      <c r="E24" s="265"/>
      <c r="F24" s="265"/>
      <c r="G24" s="213"/>
      <c r="H24" s="213"/>
      <c r="I24" s="213"/>
      <c r="J24" s="213"/>
      <c r="K24" s="213"/>
      <c r="L24" s="213"/>
      <c r="M24" s="214"/>
      <c r="N24" s="213"/>
    </row>
    <row r="25" spans="1:30" s="169" customFormat="1" ht="5.25" customHeight="1" x14ac:dyDescent="0.25">
      <c r="A25" s="200"/>
      <c r="B25" s="200"/>
      <c r="C25" s="200"/>
      <c r="D25" s="215"/>
      <c r="E25" s="215"/>
      <c r="F25" s="215"/>
      <c r="G25" s="215"/>
      <c r="H25" s="215"/>
      <c r="I25" s="215"/>
      <c r="J25" s="215"/>
      <c r="K25" s="215"/>
      <c r="L25" s="215"/>
      <c r="M25" s="213"/>
      <c r="N25" s="213"/>
    </row>
    <row r="26" spans="1:30" s="169" customFormat="1" ht="12" customHeight="1" x14ac:dyDescent="0.25">
      <c r="A26" s="216" t="s">
        <v>332</v>
      </c>
      <c r="B26" s="200"/>
      <c r="C26" s="200"/>
      <c r="D26" s="217" t="s">
        <v>511</v>
      </c>
      <c r="E26" s="107"/>
      <c r="F26" s="218"/>
      <c r="G26" s="219"/>
      <c r="H26" s="219"/>
      <c r="I26" s="219"/>
      <c r="J26" s="219"/>
      <c r="K26" s="219"/>
      <c r="L26" s="219"/>
      <c r="M26" s="219"/>
      <c r="N26" s="219"/>
    </row>
    <row r="27" spans="1:30" s="169" customFormat="1" ht="7.5" customHeight="1" x14ac:dyDescent="0.25">
      <c r="A27" s="200"/>
      <c r="B27" s="202"/>
      <c r="C27" s="202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30" s="169" customFormat="1" ht="12" customHeight="1" x14ac:dyDescent="0.25">
      <c r="A28" s="216" t="s">
        <v>333</v>
      </c>
      <c r="B28" s="202"/>
      <c r="C28" s="221">
        <v>6.58</v>
      </c>
      <c r="D28" s="110" t="s">
        <v>512</v>
      </c>
      <c r="E28" s="222" t="s">
        <v>334</v>
      </c>
      <c r="G28" s="202"/>
      <c r="H28" s="202"/>
      <c r="I28" s="202"/>
      <c r="J28" s="202"/>
      <c r="K28" s="202"/>
      <c r="L28" s="223"/>
      <c r="M28" s="223"/>
      <c r="N28" s="202"/>
    </row>
    <row r="29" spans="1:30" s="169" customFormat="1" ht="11.25" customHeight="1" x14ac:dyDescent="0.25">
      <c r="A29" s="200"/>
      <c r="B29" s="224" t="s">
        <v>254</v>
      </c>
      <c r="C29" s="225"/>
      <c r="D29" s="111"/>
      <c r="E29" s="222"/>
      <c r="G29" s="202"/>
    </row>
    <row r="30" spans="1:30" s="169" customFormat="1" ht="12" customHeight="1" x14ac:dyDescent="0.25">
      <c r="A30" s="200"/>
      <c r="B30" s="226" t="s">
        <v>335</v>
      </c>
      <c r="C30" s="221">
        <v>0</v>
      </c>
      <c r="D30" s="110" t="s">
        <v>340</v>
      </c>
      <c r="E30" s="222" t="s">
        <v>334</v>
      </c>
      <c r="G30" s="202" t="s">
        <v>336</v>
      </c>
      <c r="I30" s="202"/>
      <c r="J30" s="202"/>
      <c r="K30" s="202"/>
      <c r="L30" s="221">
        <v>3.12</v>
      </c>
      <c r="M30" s="227" t="s">
        <v>513</v>
      </c>
      <c r="N30" s="222" t="s">
        <v>334</v>
      </c>
    </row>
    <row r="31" spans="1:30" s="169" customFormat="1" ht="12" customHeight="1" x14ac:dyDescent="0.25">
      <c r="A31" s="200"/>
      <c r="B31" s="226" t="s">
        <v>21</v>
      </c>
      <c r="C31" s="221">
        <v>0</v>
      </c>
      <c r="D31" s="112" t="s">
        <v>340</v>
      </c>
      <c r="E31" s="222" t="s">
        <v>334</v>
      </c>
      <c r="G31" s="202" t="s">
        <v>337</v>
      </c>
      <c r="I31" s="202"/>
      <c r="J31" s="202"/>
      <c r="K31" s="202"/>
      <c r="L31" s="266">
        <v>5.69</v>
      </c>
      <c r="M31" s="266"/>
      <c r="N31" s="222" t="s">
        <v>338</v>
      </c>
    </row>
    <row r="32" spans="1:30" s="169" customFormat="1" ht="12" customHeight="1" x14ac:dyDescent="0.25">
      <c r="A32" s="200"/>
      <c r="B32" s="226" t="s">
        <v>22</v>
      </c>
      <c r="C32" s="221">
        <v>0</v>
      </c>
      <c r="D32" s="112" t="s">
        <v>340</v>
      </c>
      <c r="E32" s="222" t="s">
        <v>334</v>
      </c>
      <c r="G32" s="202" t="s">
        <v>339</v>
      </c>
      <c r="I32" s="202"/>
      <c r="J32" s="202"/>
      <c r="K32" s="202"/>
      <c r="L32" s="266"/>
      <c r="M32" s="266"/>
      <c r="N32" s="222" t="s">
        <v>338</v>
      </c>
    </row>
    <row r="33" spans="1:36" s="169" customFormat="1" ht="12" customHeight="1" x14ac:dyDescent="0.25">
      <c r="A33" s="200"/>
      <c r="B33" s="226" t="s">
        <v>23</v>
      </c>
      <c r="C33" s="221">
        <v>6.58</v>
      </c>
      <c r="D33" s="110" t="s">
        <v>512</v>
      </c>
      <c r="E33" s="222" t="s">
        <v>334</v>
      </c>
      <c r="G33" s="202"/>
      <c r="H33" s="202"/>
      <c r="I33" s="202"/>
      <c r="J33" s="202"/>
      <c r="K33" s="202"/>
      <c r="L33" s="260" t="s">
        <v>514</v>
      </c>
      <c r="M33" s="260"/>
      <c r="N33" s="202"/>
    </row>
    <row r="34" spans="1:36" s="169" customFormat="1" ht="7.5" customHeight="1" x14ac:dyDescent="0.25">
      <c r="A34" s="113"/>
    </row>
    <row r="35" spans="1:36" s="169" customFormat="1" ht="23.25" customHeight="1" x14ac:dyDescent="0.25">
      <c r="A35" s="268" t="s">
        <v>11</v>
      </c>
      <c r="B35" s="269" t="s">
        <v>12</v>
      </c>
      <c r="C35" s="269" t="s">
        <v>196</v>
      </c>
      <c r="D35" s="269"/>
      <c r="E35" s="269"/>
      <c r="F35" s="269" t="s">
        <v>195</v>
      </c>
      <c r="G35" s="269" t="s">
        <v>194</v>
      </c>
      <c r="H35" s="269"/>
      <c r="I35" s="269"/>
      <c r="J35" s="269" t="s">
        <v>515</v>
      </c>
      <c r="K35" s="269"/>
      <c r="L35" s="269"/>
      <c r="M35" s="269" t="s">
        <v>192</v>
      </c>
      <c r="N35" s="269" t="s">
        <v>191</v>
      </c>
    </row>
    <row r="36" spans="1:36" s="169" customFormat="1" ht="28.5" customHeight="1" x14ac:dyDescent="0.25">
      <c r="A36" s="268"/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</row>
    <row r="37" spans="1:36" s="169" customFormat="1" ht="45" x14ac:dyDescent="0.25">
      <c r="A37" s="268"/>
      <c r="B37" s="269"/>
      <c r="C37" s="269"/>
      <c r="D37" s="269"/>
      <c r="E37" s="269"/>
      <c r="F37" s="269"/>
      <c r="G37" s="114" t="s">
        <v>341</v>
      </c>
      <c r="H37" s="114" t="s">
        <v>342</v>
      </c>
      <c r="I37" s="114" t="s">
        <v>343</v>
      </c>
      <c r="J37" s="114" t="s">
        <v>341</v>
      </c>
      <c r="K37" s="114" t="s">
        <v>342</v>
      </c>
      <c r="L37" s="114" t="s">
        <v>24</v>
      </c>
      <c r="M37" s="269"/>
      <c r="N37" s="269"/>
    </row>
    <row r="38" spans="1:36" s="169" customFormat="1" ht="15" x14ac:dyDescent="0.25">
      <c r="A38" s="115">
        <v>1</v>
      </c>
      <c r="B38" s="116">
        <v>2</v>
      </c>
      <c r="C38" s="270">
        <v>3</v>
      </c>
      <c r="D38" s="270"/>
      <c r="E38" s="270"/>
      <c r="F38" s="116">
        <v>4</v>
      </c>
      <c r="G38" s="116">
        <v>5</v>
      </c>
      <c r="H38" s="116">
        <v>6</v>
      </c>
      <c r="I38" s="116">
        <v>7</v>
      </c>
      <c r="J38" s="116">
        <v>8</v>
      </c>
      <c r="K38" s="116">
        <v>9</v>
      </c>
      <c r="L38" s="116">
        <v>10</v>
      </c>
      <c r="M38" s="116">
        <v>11</v>
      </c>
      <c r="N38" s="116">
        <v>12</v>
      </c>
    </row>
    <row r="39" spans="1:36" s="169" customFormat="1" ht="15" x14ac:dyDescent="0.25">
      <c r="A39" s="271" t="s">
        <v>425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3"/>
      <c r="AE39" s="117" t="s">
        <v>425</v>
      </c>
    </row>
    <row r="40" spans="1:36" s="169" customFormat="1" ht="90.75" x14ac:dyDescent="0.25">
      <c r="A40" s="118" t="s">
        <v>344</v>
      </c>
      <c r="B40" s="228" t="s">
        <v>426</v>
      </c>
      <c r="C40" s="274" t="s">
        <v>427</v>
      </c>
      <c r="D40" s="274"/>
      <c r="E40" s="274"/>
      <c r="F40" s="229" t="s">
        <v>250</v>
      </c>
      <c r="G40" s="119"/>
      <c r="H40" s="119"/>
      <c r="I40" s="120">
        <v>1</v>
      </c>
      <c r="J40" s="121"/>
      <c r="K40" s="119"/>
      <c r="L40" s="121"/>
      <c r="M40" s="119"/>
      <c r="N40" s="122"/>
      <c r="AE40" s="117"/>
      <c r="AF40" s="123" t="s">
        <v>427</v>
      </c>
    </row>
    <row r="41" spans="1:36" s="169" customFormat="1" ht="15" x14ac:dyDescent="0.25">
      <c r="A41" s="124"/>
      <c r="B41" s="230" t="s">
        <v>344</v>
      </c>
      <c r="C41" s="267" t="s">
        <v>26</v>
      </c>
      <c r="D41" s="267"/>
      <c r="E41" s="267"/>
      <c r="F41" s="231"/>
      <c r="G41" s="125"/>
      <c r="H41" s="125"/>
      <c r="I41" s="125"/>
      <c r="J41" s="126">
        <v>4.0999999999999996</v>
      </c>
      <c r="K41" s="125"/>
      <c r="L41" s="126">
        <v>4.0999999999999996</v>
      </c>
      <c r="M41" s="127">
        <v>42.78</v>
      </c>
      <c r="N41" s="163">
        <v>175.4</v>
      </c>
      <c r="AE41" s="117"/>
      <c r="AF41" s="123"/>
      <c r="AG41" s="106" t="s">
        <v>26</v>
      </c>
    </row>
    <row r="42" spans="1:36" s="169" customFormat="1" ht="15" x14ac:dyDescent="0.25">
      <c r="A42" s="232"/>
      <c r="B42" s="230"/>
      <c r="C42" s="267" t="s">
        <v>345</v>
      </c>
      <c r="D42" s="267"/>
      <c r="E42" s="267"/>
      <c r="F42" s="231" t="s">
        <v>346</v>
      </c>
      <c r="G42" s="127">
        <v>0.32</v>
      </c>
      <c r="H42" s="125"/>
      <c r="I42" s="127">
        <v>0.32</v>
      </c>
      <c r="J42" s="129"/>
      <c r="K42" s="125"/>
      <c r="L42" s="129"/>
      <c r="M42" s="125"/>
      <c r="N42" s="130"/>
      <c r="AE42" s="117"/>
      <c r="AF42" s="123"/>
      <c r="AH42" s="106" t="s">
        <v>345</v>
      </c>
    </row>
    <row r="43" spans="1:36" s="169" customFormat="1" ht="15" x14ac:dyDescent="0.25">
      <c r="A43" s="124"/>
      <c r="B43" s="230"/>
      <c r="C43" s="275" t="s">
        <v>348</v>
      </c>
      <c r="D43" s="275"/>
      <c r="E43" s="275"/>
      <c r="F43" s="233"/>
      <c r="G43" s="131"/>
      <c r="H43" s="131"/>
      <c r="I43" s="131"/>
      <c r="J43" s="132">
        <v>4.0999999999999996</v>
      </c>
      <c r="K43" s="131"/>
      <c r="L43" s="132">
        <v>4.0999999999999996</v>
      </c>
      <c r="M43" s="131"/>
      <c r="N43" s="234">
        <v>175.4</v>
      </c>
      <c r="AE43" s="117"/>
      <c r="AF43" s="123"/>
      <c r="AI43" s="106" t="s">
        <v>348</v>
      </c>
    </row>
    <row r="44" spans="1:36" s="169" customFormat="1" ht="15" x14ac:dyDescent="0.25">
      <c r="A44" s="232"/>
      <c r="B44" s="230"/>
      <c r="C44" s="267" t="s">
        <v>349</v>
      </c>
      <c r="D44" s="267"/>
      <c r="E44" s="267"/>
      <c r="F44" s="231"/>
      <c r="G44" s="125"/>
      <c r="H44" s="125"/>
      <c r="I44" s="125"/>
      <c r="J44" s="129"/>
      <c r="K44" s="125"/>
      <c r="L44" s="126">
        <v>4.0999999999999996</v>
      </c>
      <c r="M44" s="125"/>
      <c r="N44" s="163">
        <v>175.4</v>
      </c>
      <c r="AE44" s="117"/>
      <c r="AF44" s="123"/>
      <c r="AH44" s="106" t="s">
        <v>349</v>
      </c>
    </row>
    <row r="45" spans="1:36" s="169" customFormat="1" ht="23.25" x14ac:dyDescent="0.25">
      <c r="A45" s="232"/>
      <c r="B45" s="230" t="s">
        <v>411</v>
      </c>
      <c r="C45" s="267" t="s">
        <v>412</v>
      </c>
      <c r="D45" s="267"/>
      <c r="E45" s="267"/>
      <c r="F45" s="231" t="s">
        <v>182</v>
      </c>
      <c r="G45" s="133">
        <v>75</v>
      </c>
      <c r="H45" s="125"/>
      <c r="I45" s="133">
        <v>75</v>
      </c>
      <c r="J45" s="129"/>
      <c r="K45" s="125"/>
      <c r="L45" s="126">
        <v>3.08</v>
      </c>
      <c r="M45" s="125"/>
      <c r="N45" s="163">
        <v>131.55000000000001</v>
      </c>
      <c r="AE45" s="117"/>
      <c r="AF45" s="123"/>
      <c r="AH45" s="106" t="s">
        <v>412</v>
      </c>
    </row>
    <row r="46" spans="1:36" s="169" customFormat="1" ht="23.25" x14ac:dyDescent="0.25">
      <c r="A46" s="232"/>
      <c r="B46" s="230" t="s">
        <v>413</v>
      </c>
      <c r="C46" s="267" t="s">
        <v>414</v>
      </c>
      <c r="D46" s="267"/>
      <c r="E46" s="267"/>
      <c r="F46" s="231" t="s">
        <v>182</v>
      </c>
      <c r="G46" s="133">
        <v>36</v>
      </c>
      <c r="H46" s="125"/>
      <c r="I46" s="133">
        <v>36</v>
      </c>
      <c r="J46" s="129"/>
      <c r="K46" s="125"/>
      <c r="L46" s="126">
        <v>1.48</v>
      </c>
      <c r="M46" s="125"/>
      <c r="N46" s="163">
        <v>63.14</v>
      </c>
      <c r="AE46" s="117"/>
      <c r="AF46" s="123"/>
      <c r="AH46" s="106" t="s">
        <v>414</v>
      </c>
    </row>
    <row r="47" spans="1:36" s="169" customFormat="1" ht="15" x14ac:dyDescent="0.25">
      <c r="A47" s="134"/>
      <c r="B47" s="235"/>
      <c r="C47" s="274" t="s">
        <v>181</v>
      </c>
      <c r="D47" s="274"/>
      <c r="E47" s="274"/>
      <c r="F47" s="229"/>
      <c r="G47" s="119"/>
      <c r="H47" s="119"/>
      <c r="I47" s="119"/>
      <c r="J47" s="121"/>
      <c r="K47" s="119"/>
      <c r="L47" s="135">
        <v>8.66</v>
      </c>
      <c r="M47" s="131"/>
      <c r="N47" s="159">
        <v>370.09</v>
      </c>
      <c r="AE47" s="117"/>
      <c r="AF47" s="123"/>
      <c r="AJ47" s="123" t="s">
        <v>181</v>
      </c>
    </row>
    <row r="48" spans="1:36" s="169" customFormat="1" ht="23.25" x14ac:dyDescent="0.25">
      <c r="A48" s="118" t="s">
        <v>354</v>
      </c>
      <c r="B48" s="228" t="s">
        <v>516</v>
      </c>
      <c r="C48" s="274" t="s">
        <v>517</v>
      </c>
      <c r="D48" s="274"/>
      <c r="E48" s="274"/>
      <c r="F48" s="229" t="s">
        <v>250</v>
      </c>
      <c r="G48" s="119"/>
      <c r="H48" s="119"/>
      <c r="I48" s="120">
        <v>1</v>
      </c>
      <c r="J48" s="121"/>
      <c r="K48" s="119"/>
      <c r="L48" s="121"/>
      <c r="M48" s="119"/>
      <c r="N48" s="122"/>
      <c r="AE48" s="117"/>
      <c r="AF48" s="123" t="s">
        <v>517</v>
      </c>
      <c r="AJ48" s="123"/>
    </row>
    <row r="49" spans="1:36" s="169" customFormat="1" ht="15" x14ac:dyDescent="0.25">
      <c r="A49" s="124"/>
      <c r="B49" s="230" t="s">
        <v>344</v>
      </c>
      <c r="C49" s="267" t="s">
        <v>26</v>
      </c>
      <c r="D49" s="267"/>
      <c r="E49" s="267"/>
      <c r="F49" s="231"/>
      <c r="G49" s="125"/>
      <c r="H49" s="125"/>
      <c r="I49" s="125"/>
      <c r="J49" s="126">
        <v>12.81</v>
      </c>
      <c r="K49" s="125"/>
      <c r="L49" s="126">
        <v>12.81</v>
      </c>
      <c r="M49" s="127">
        <v>42.78</v>
      </c>
      <c r="N49" s="163">
        <v>548.01</v>
      </c>
      <c r="AE49" s="117"/>
      <c r="AF49" s="123"/>
      <c r="AG49" s="106" t="s">
        <v>26</v>
      </c>
      <c r="AJ49" s="123"/>
    </row>
    <row r="50" spans="1:36" s="169" customFormat="1" ht="15" x14ac:dyDescent="0.25">
      <c r="A50" s="232"/>
      <c r="B50" s="230"/>
      <c r="C50" s="267" t="s">
        <v>345</v>
      </c>
      <c r="D50" s="267"/>
      <c r="E50" s="267"/>
      <c r="F50" s="231" t="s">
        <v>346</v>
      </c>
      <c r="G50" s="133">
        <v>1</v>
      </c>
      <c r="H50" s="125"/>
      <c r="I50" s="133">
        <v>1</v>
      </c>
      <c r="J50" s="129"/>
      <c r="K50" s="125"/>
      <c r="L50" s="129"/>
      <c r="M50" s="125"/>
      <c r="N50" s="130"/>
      <c r="AE50" s="117"/>
      <c r="AF50" s="123"/>
      <c r="AH50" s="106" t="s">
        <v>345</v>
      </c>
      <c r="AJ50" s="123"/>
    </row>
    <row r="51" spans="1:36" s="169" customFormat="1" ht="15" x14ac:dyDescent="0.25">
      <c r="A51" s="124"/>
      <c r="B51" s="230"/>
      <c r="C51" s="275" t="s">
        <v>348</v>
      </c>
      <c r="D51" s="275"/>
      <c r="E51" s="275"/>
      <c r="F51" s="233"/>
      <c r="G51" s="131"/>
      <c r="H51" s="131"/>
      <c r="I51" s="131"/>
      <c r="J51" s="132">
        <v>12.81</v>
      </c>
      <c r="K51" s="131"/>
      <c r="L51" s="132">
        <v>12.81</v>
      </c>
      <c r="M51" s="131"/>
      <c r="N51" s="234">
        <v>548.01</v>
      </c>
      <c r="AE51" s="117"/>
      <c r="AF51" s="123"/>
      <c r="AI51" s="106" t="s">
        <v>348</v>
      </c>
      <c r="AJ51" s="123"/>
    </row>
    <row r="52" spans="1:36" s="169" customFormat="1" ht="15" x14ac:dyDescent="0.25">
      <c r="A52" s="232"/>
      <c r="B52" s="230"/>
      <c r="C52" s="267" t="s">
        <v>349</v>
      </c>
      <c r="D52" s="267"/>
      <c r="E52" s="267"/>
      <c r="F52" s="231"/>
      <c r="G52" s="125"/>
      <c r="H52" s="125"/>
      <c r="I52" s="125"/>
      <c r="J52" s="129"/>
      <c r="K52" s="125"/>
      <c r="L52" s="126">
        <v>12.81</v>
      </c>
      <c r="M52" s="125"/>
      <c r="N52" s="163">
        <v>548.01</v>
      </c>
      <c r="AE52" s="117"/>
      <c r="AF52" s="123"/>
      <c r="AH52" s="106" t="s">
        <v>349</v>
      </c>
      <c r="AJ52" s="123"/>
    </row>
    <row r="53" spans="1:36" s="169" customFormat="1" ht="23.25" x14ac:dyDescent="0.25">
      <c r="A53" s="232"/>
      <c r="B53" s="230" t="s">
        <v>411</v>
      </c>
      <c r="C53" s="267" t="s">
        <v>412</v>
      </c>
      <c r="D53" s="267"/>
      <c r="E53" s="267"/>
      <c r="F53" s="231" t="s">
        <v>182</v>
      </c>
      <c r="G53" s="133">
        <v>75</v>
      </c>
      <c r="H53" s="125"/>
      <c r="I53" s="133">
        <v>75</v>
      </c>
      <c r="J53" s="129"/>
      <c r="K53" s="125"/>
      <c r="L53" s="126">
        <v>9.61</v>
      </c>
      <c r="M53" s="125"/>
      <c r="N53" s="163">
        <v>411.01</v>
      </c>
      <c r="AE53" s="117"/>
      <c r="AF53" s="123"/>
      <c r="AH53" s="106" t="s">
        <v>412</v>
      </c>
      <c r="AJ53" s="123"/>
    </row>
    <row r="54" spans="1:36" s="169" customFormat="1" ht="23.25" x14ac:dyDescent="0.25">
      <c r="A54" s="232"/>
      <c r="B54" s="230" t="s">
        <v>413</v>
      </c>
      <c r="C54" s="267" t="s">
        <v>414</v>
      </c>
      <c r="D54" s="267"/>
      <c r="E54" s="267"/>
      <c r="F54" s="231" t="s">
        <v>182</v>
      </c>
      <c r="G54" s="133">
        <v>36</v>
      </c>
      <c r="H54" s="125"/>
      <c r="I54" s="133">
        <v>36</v>
      </c>
      <c r="J54" s="129"/>
      <c r="K54" s="125"/>
      <c r="L54" s="126">
        <v>4.6100000000000003</v>
      </c>
      <c r="M54" s="125"/>
      <c r="N54" s="163">
        <v>197.28</v>
      </c>
      <c r="AE54" s="117"/>
      <c r="AF54" s="123"/>
      <c r="AH54" s="106" t="s">
        <v>414</v>
      </c>
      <c r="AJ54" s="123"/>
    </row>
    <row r="55" spans="1:36" s="169" customFormat="1" ht="15" x14ac:dyDescent="0.25">
      <c r="A55" s="134"/>
      <c r="B55" s="235"/>
      <c r="C55" s="274" t="s">
        <v>181</v>
      </c>
      <c r="D55" s="274"/>
      <c r="E55" s="274"/>
      <c r="F55" s="229"/>
      <c r="G55" s="119"/>
      <c r="H55" s="119"/>
      <c r="I55" s="119"/>
      <c r="J55" s="121"/>
      <c r="K55" s="119"/>
      <c r="L55" s="135">
        <v>27.03</v>
      </c>
      <c r="M55" s="131"/>
      <c r="N55" s="136">
        <v>1156.3</v>
      </c>
      <c r="AE55" s="117"/>
      <c r="AF55" s="123"/>
      <c r="AJ55" s="123" t="s">
        <v>181</v>
      </c>
    </row>
    <row r="56" spans="1:36" s="169" customFormat="1" ht="23.25" x14ac:dyDescent="0.25">
      <c r="A56" s="118" t="s">
        <v>355</v>
      </c>
      <c r="B56" s="228" t="s">
        <v>415</v>
      </c>
      <c r="C56" s="274" t="s">
        <v>416</v>
      </c>
      <c r="D56" s="274"/>
      <c r="E56" s="274"/>
      <c r="F56" s="229" t="s">
        <v>417</v>
      </c>
      <c r="G56" s="119"/>
      <c r="H56" s="119"/>
      <c r="I56" s="120">
        <v>1</v>
      </c>
      <c r="J56" s="121"/>
      <c r="K56" s="119"/>
      <c r="L56" s="121"/>
      <c r="M56" s="119"/>
      <c r="N56" s="122"/>
      <c r="AE56" s="117"/>
      <c r="AF56" s="123" t="s">
        <v>416</v>
      </c>
      <c r="AJ56" s="123"/>
    </row>
    <row r="57" spans="1:36" s="169" customFormat="1" ht="15" x14ac:dyDescent="0.25">
      <c r="A57" s="124"/>
      <c r="B57" s="230" t="s">
        <v>344</v>
      </c>
      <c r="C57" s="267" t="s">
        <v>26</v>
      </c>
      <c r="D57" s="267"/>
      <c r="E57" s="267"/>
      <c r="F57" s="231"/>
      <c r="G57" s="125"/>
      <c r="H57" s="125"/>
      <c r="I57" s="125"/>
      <c r="J57" s="126">
        <v>41.49</v>
      </c>
      <c r="K57" s="125"/>
      <c r="L57" s="126">
        <v>41.49</v>
      </c>
      <c r="M57" s="127">
        <v>42.78</v>
      </c>
      <c r="N57" s="128">
        <v>1774.94</v>
      </c>
      <c r="AE57" s="117"/>
      <c r="AF57" s="123"/>
      <c r="AG57" s="106" t="s">
        <v>26</v>
      </c>
      <c r="AJ57" s="123"/>
    </row>
    <row r="58" spans="1:36" s="169" customFormat="1" ht="15" x14ac:dyDescent="0.25">
      <c r="A58" s="232"/>
      <c r="B58" s="230"/>
      <c r="C58" s="267" t="s">
        <v>345</v>
      </c>
      <c r="D58" s="267"/>
      <c r="E58" s="267"/>
      <c r="F58" s="231" t="s">
        <v>346</v>
      </c>
      <c r="G58" s="127">
        <v>3.24</v>
      </c>
      <c r="H58" s="125"/>
      <c r="I58" s="127">
        <v>3.24</v>
      </c>
      <c r="J58" s="129"/>
      <c r="K58" s="125"/>
      <c r="L58" s="129"/>
      <c r="M58" s="125"/>
      <c r="N58" s="130"/>
      <c r="AE58" s="117"/>
      <c r="AF58" s="123"/>
      <c r="AH58" s="106" t="s">
        <v>345</v>
      </c>
      <c r="AJ58" s="123"/>
    </row>
    <row r="59" spans="1:36" s="169" customFormat="1" ht="15" x14ac:dyDescent="0.25">
      <c r="A59" s="124"/>
      <c r="B59" s="230"/>
      <c r="C59" s="275" t="s">
        <v>348</v>
      </c>
      <c r="D59" s="275"/>
      <c r="E59" s="275"/>
      <c r="F59" s="233"/>
      <c r="G59" s="131"/>
      <c r="H59" s="131"/>
      <c r="I59" s="131"/>
      <c r="J59" s="132">
        <v>41.49</v>
      </c>
      <c r="K59" s="131"/>
      <c r="L59" s="132">
        <v>41.49</v>
      </c>
      <c r="M59" s="131"/>
      <c r="N59" s="236">
        <v>1774.94</v>
      </c>
      <c r="AE59" s="117"/>
      <c r="AF59" s="123"/>
      <c r="AI59" s="106" t="s">
        <v>348</v>
      </c>
      <c r="AJ59" s="123"/>
    </row>
    <row r="60" spans="1:36" s="169" customFormat="1" ht="15" x14ac:dyDescent="0.25">
      <c r="A60" s="232"/>
      <c r="B60" s="230"/>
      <c r="C60" s="267" t="s">
        <v>349</v>
      </c>
      <c r="D60" s="267"/>
      <c r="E60" s="267"/>
      <c r="F60" s="231"/>
      <c r="G60" s="125"/>
      <c r="H60" s="125"/>
      <c r="I60" s="125"/>
      <c r="J60" s="129"/>
      <c r="K60" s="125"/>
      <c r="L60" s="126">
        <v>41.49</v>
      </c>
      <c r="M60" s="125"/>
      <c r="N60" s="128">
        <v>1774.94</v>
      </c>
      <c r="AE60" s="117"/>
      <c r="AF60" s="123"/>
      <c r="AH60" s="106" t="s">
        <v>349</v>
      </c>
      <c r="AJ60" s="123"/>
    </row>
    <row r="61" spans="1:36" s="169" customFormat="1" ht="23.25" x14ac:dyDescent="0.25">
      <c r="A61" s="232"/>
      <c r="B61" s="230" t="s">
        <v>411</v>
      </c>
      <c r="C61" s="267" t="s">
        <v>412</v>
      </c>
      <c r="D61" s="267"/>
      <c r="E61" s="267"/>
      <c r="F61" s="231" t="s">
        <v>182</v>
      </c>
      <c r="G61" s="133">
        <v>75</v>
      </c>
      <c r="H61" s="125"/>
      <c r="I61" s="133">
        <v>75</v>
      </c>
      <c r="J61" s="129"/>
      <c r="K61" s="125"/>
      <c r="L61" s="126">
        <v>31.12</v>
      </c>
      <c r="M61" s="125"/>
      <c r="N61" s="128">
        <v>1331.21</v>
      </c>
      <c r="AE61" s="117"/>
      <c r="AF61" s="123"/>
      <c r="AH61" s="106" t="s">
        <v>412</v>
      </c>
      <c r="AJ61" s="123"/>
    </row>
    <row r="62" spans="1:36" s="169" customFormat="1" ht="23.25" x14ac:dyDescent="0.25">
      <c r="A62" s="232"/>
      <c r="B62" s="230" t="s">
        <v>413</v>
      </c>
      <c r="C62" s="267" t="s">
        <v>414</v>
      </c>
      <c r="D62" s="267"/>
      <c r="E62" s="267"/>
      <c r="F62" s="231" t="s">
        <v>182</v>
      </c>
      <c r="G62" s="133">
        <v>36</v>
      </c>
      <c r="H62" s="125"/>
      <c r="I62" s="133">
        <v>36</v>
      </c>
      <c r="J62" s="129"/>
      <c r="K62" s="125"/>
      <c r="L62" s="126">
        <v>14.94</v>
      </c>
      <c r="M62" s="125"/>
      <c r="N62" s="163">
        <v>638.98</v>
      </c>
      <c r="AE62" s="117"/>
      <c r="AF62" s="123"/>
      <c r="AH62" s="106" t="s">
        <v>414</v>
      </c>
      <c r="AJ62" s="123"/>
    </row>
    <row r="63" spans="1:36" s="169" customFormat="1" ht="15" x14ac:dyDescent="0.25">
      <c r="A63" s="134"/>
      <c r="B63" s="235"/>
      <c r="C63" s="274" t="s">
        <v>181</v>
      </c>
      <c r="D63" s="274"/>
      <c r="E63" s="274"/>
      <c r="F63" s="229"/>
      <c r="G63" s="119"/>
      <c r="H63" s="119"/>
      <c r="I63" s="119"/>
      <c r="J63" s="121"/>
      <c r="K63" s="119"/>
      <c r="L63" s="135">
        <v>87.55</v>
      </c>
      <c r="M63" s="131"/>
      <c r="N63" s="136">
        <v>3745.13</v>
      </c>
      <c r="AE63" s="117"/>
      <c r="AF63" s="123"/>
      <c r="AJ63" s="123" t="s">
        <v>181</v>
      </c>
    </row>
    <row r="64" spans="1:36" s="169" customFormat="1" ht="23.25" x14ac:dyDescent="0.25">
      <c r="A64" s="118" t="s">
        <v>372</v>
      </c>
      <c r="B64" s="228" t="s">
        <v>428</v>
      </c>
      <c r="C64" s="274" t="s">
        <v>429</v>
      </c>
      <c r="D64" s="274"/>
      <c r="E64" s="274"/>
      <c r="F64" s="229" t="s">
        <v>417</v>
      </c>
      <c r="G64" s="119"/>
      <c r="H64" s="119"/>
      <c r="I64" s="120">
        <v>1</v>
      </c>
      <c r="J64" s="121"/>
      <c r="K64" s="119"/>
      <c r="L64" s="121"/>
      <c r="M64" s="119"/>
      <c r="N64" s="122"/>
      <c r="AE64" s="117"/>
      <c r="AF64" s="123" t="s">
        <v>429</v>
      </c>
      <c r="AJ64" s="123"/>
    </row>
    <row r="65" spans="1:36" s="169" customFormat="1" ht="15" x14ac:dyDescent="0.25">
      <c r="A65" s="124"/>
      <c r="B65" s="230" t="s">
        <v>344</v>
      </c>
      <c r="C65" s="267" t="s">
        <v>26</v>
      </c>
      <c r="D65" s="267"/>
      <c r="E65" s="267"/>
      <c r="F65" s="231"/>
      <c r="G65" s="125"/>
      <c r="H65" s="125"/>
      <c r="I65" s="125"/>
      <c r="J65" s="126">
        <v>12.81</v>
      </c>
      <c r="K65" s="125"/>
      <c r="L65" s="126">
        <v>12.81</v>
      </c>
      <c r="M65" s="127">
        <v>42.78</v>
      </c>
      <c r="N65" s="163">
        <v>548.01</v>
      </c>
      <c r="AE65" s="117"/>
      <c r="AF65" s="123"/>
      <c r="AG65" s="106" t="s">
        <v>26</v>
      </c>
      <c r="AJ65" s="123"/>
    </row>
    <row r="66" spans="1:36" s="169" customFormat="1" ht="15" x14ac:dyDescent="0.25">
      <c r="A66" s="232"/>
      <c r="B66" s="230"/>
      <c r="C66" s="267" t="s">
        <v>345</v>
      </c>
      <c r="D66" s="267"/>
      <c r="E66" s="267"/>
      <c r="F66" s="231" t="s">
        <v>346</v>
      </c>
      <c r="G66" s="133">
        <v>1</v>
      </c>
      <c r="H66" s="125"/>
      <c r="I66" s="133">
        <v>1</v>
      </c>
      <c r="J66" s="129"/>
      <c r="K66" s="125"/>
      <c r="L66" s="129"/>
      <c r="M66" s="125"/>
      <c r="N66" s="130"/>
      <c r="AE66" s="117"/>
      <c r="AF66" s="123"/>
      <c r="AH66" s="106" t="s">
        <v>345</v>
      </c>
      <c r="AJ66" s="123"/>
    </row>
    <row r="67" spans="1:36" s="169" customFormat="1" ht="15" x14ac:dyDescent="0.25">
      <c r="A67" s="124"/>
      <c r="B67" s="230"/>
      <c r="C67" s="275" t="s">
        <v>348</v>
      </c>
      <c r="D67" s="275"/>
      <c r="E67" s="275"/>
      <c r="F67" s="233"/>
      <c r="G67" s="131"/>
      <c r="H67" s="131"/>
      <c r="I67" s="131"/>
      <c r="J67" s="132">
        <v>12.81</v>
      </c>
      <c r="K67" s="131"/>
      <c r="L67" s="132">
        <v>12.81</v>
      </c>
      <c r="M67" s="131"/>
      <c r="N67" s="234">
        <v>548.01</v>
      </c>
      <c r="AE67" s="117"/>
      <c r="AF67" s="123"/>
      <c r="AI67" s="106" t="s">
        <v>348</v>
      </c>
      <c r="AJ67" s="123"/>
    </row>
    <row r="68" spans="1:36" s="169" customFormat="1" ht="15" x14ac:dyDescent="0.25">
      <c r="A68" s="232"/>
      <c r="B68" s="230"/>
      <c r="C68" s="267" t="s">
        <v>349</v>
      </c>
      <c r="D68" s="267"/>
      <c r="E68" s="267"/>
      <c r="F68" s="231"/>
      <c r="G68" s="125"/>
      <c r="H68" s="125"/>
      <c r="I68" s="125"/>
      <c r="J68" s="129"/>
      <c r="K68" s="125"/>
      <c r="L68" s="126">
        <v>12.81</v>
      </c>
      <c r="M68" s="125"/>
      <c r="N68" s="163">
        <v>548.01</v>
      </c>
      <c r="AE68" s="117"/>
      <c r="AF68" s="123"/>
      <c r="AH68" s="106" t="s">
        <v>349</v>
      </c>
      <c r="AJ68" s="123"/>
    </row>
    <row r="69" spans="1:36" s="169" customFormat="1" ht="23.25" x14ac:dyDescent="0.25">
      <c r="A69" s="232"/>
      <c r="B69" s="230" t="s">
        <v>411</v>
      </c>
      <c r="C69" s="267" t="s">
        <v>412</v>
      </c>
      <c r="D69" s="267"/>
      <c r="E69" s="267"/>
      <c r="F69" s="231" t="s">
        <v>182</v>
      </c>
      <c r="G69" s="133">
        <v>75</v>
      </c>
      <c r="H69" s="125"/>
      <c r="I69" s="133">
        <v>75</v>
      </c>
      <c r="J69" s="129"/>
      <c r="K69" s="125"/>
      <c r="L69" s="126">
        <v>9.61</v>
      </c>
      <c r="M69" s="125"/>
      <c r="N69" s="163">
        <v>411.01</v>
      </c>
      <c r="AE69" s="117"/>
      <c r="AF69" s="123"/>
      <c r="AH69" s="106" t="s">
        <v>412</v>
      </c>
      <c r="AJ69" s="123"/>
    </row>
    <row r="70" spans="1:36" s="169" customFormat="1" ht="23.25" x14ac:dyDescent="0.25">
      <c r="A70" s="232"/>
      <c r="B70" s="230" t="s">
        <v>413</v>
      </c>
      <c r="C70" s="267" t="s">
        <v>414</v>
      </c>
      <c r="D70" s="267"/>
      <c r="E70" s="267"/>
      <c r="F70" s="231" t="s">
        <v>182</v>
      </c>
      <c r="G70" s="133">
        <v>36</v>
      </c>
      <c r="H70" s="125"/>
      <c r="I70" s="133">
        <v>36</v>
      </c>
      <c r="J70" s="129"/>
      <c r="K70" s="125"/>
      <c r="L70" s="126">
        <v>4.6100000000000003</v>
      </c>
      <c r="M70" s="125"/>
      <c r="N70" s="163">
        <v>197.28</v>
      </c>
      <c r="AE70" s="117"/>
      <c r="AF70" s="123"/>
      <c r="AH70" s="106" t="s">
        <v>414</v>
      </c>
      <c r="AJ70" s="123"/>
    </row>
    <row r="71" spans="1:36" s="169" customFormat="1" ht="15" x14ac:dyDescent="0.25">
      <c r="A71" s="134"/>
      <c r="B71" s="235"/>
      <c r="C71" s="274" t="s">
        <v>181</v>
      </c>
      <c r="D71" s="274"/>
      <c r="E71" s="274"/>
      <c r="F71" s="229"/>
      <c r="G71" s="119"/>
      <c r="H71" s="119"/>
      <c r="I71" s="119"/>
      <c r="J71" s="121"/>
      <c r="K71" s="119"/>
      <c r="L71" s="135">
        <v>27.03</v>
      </c>
      <c r="M71" s="131"/>
      <c r="N71" s="136">
        <v>1156.3</v>
      </c>
      <c r="AE71" s="117"/>
      <c r="AF71" s="123"/>
      <c r="AJ71" s="123" t="s">
        <v>181</v>
      </c>
    </row>
    <row r="72" spans="1:36" s="169" customFormat="1" ht="33.75" x14ac:dyDescent="0.25">
      <c r="A72" s="118" t="s">
        <v>418</v>
      </c>
      <c r="B72" s="228" t="s">
        <v>408</v>
      </c>
      <c r="C72" s="274" t="s">
        <v>409</v>
      </c>
      <c r="D72" s="274"/>
      <c r="E72" s="274"/>
      <c r="F72" s="229" t="s">
        <v>410</v>
      </c>
      <c r="G72" s="119"/>
      <c r="H72" s="119"/>
      <c r="I72" s="137">
        <v>0.01</v>
      </c>
      <c r="J72" s="121"/>
      <c r="K72" s="119"/>
      <c r="L72" s="121"/>
      <c r="M72" s="119"/>
      <c r="N72" s="122"/>
      <c r="AE72" s="117"/>
      <c r="AF72" s="123" t="s">
        <v>409</v>
      </c>
      <c r="AJ72" s="123"/>
    </row>
    <row r="73" spans="1:36" s="169" customFormat="1" ht="15" x14ac:dyDescent="0.25">
      <c r="A73" s="124"/>
      <c r="B73" s="230" t="s">
        <v>344</v>
      </c>
      <c r="C73" s="267" t="s">
        <v>26</v>
      </c>
      <c r="D73" s="267"/>
      <c r="E73" s="267"/>
      <c r="F73" s="231"/>
      <c r="G73" s="125"/>
      <c r="H73" s="125"/>
      <c r="I73" s="125"/>
      <c r="J73" s="126">
        <v>165.95</v>
      </c>
      <c r="K73" s="125"/>
      <c r="L73" s="126">
        <v>1.66</v>
      </c>
      <c r="M73" s="127">
        <v>42.78</v>
      </c>
      <c r="N73" s="163">
        <v>71.010000000000005</v>
      </c>
      <c r="AE73" s="117"/>
      <c r="AF73" s="123"/>
      <c r="AG73" s="106" t="s">
        <v>26</v>
      </c>
      <c r="AJ73" s="123"/>
    </row>
    <row r="74" spans="1:36" s="169" customFormat="1" ht="15" x14ac:dyDescent="0.25">
      <c r="A74" s="232"/>
      <c r="B74" s="230"/>
      <c r="C74" s="267" t="s">
        <v>345</v>
      </c>
      <c r="D74" s="267"/>
      <c r="E74" s="267"/>
      <c r="F74" s="231" t="s">
        <v>346</v>
      </c>
      <c r="G74" s="127">
        <v>12.96</v>
      </c>
      <c r="H74" s="125"/>
      <c r="I74" s="170">
        <v>0.12959999999999999</v>
      </c>
      <c r="J74" s="129"/>
      <c r="K74" s="125"/>
      <c r="L74" s="129"/>
      <c r="M74" s="125"/>
      <c r="N74" s="130"/>
      <c r="AE74" s="117"/>
      <c r="AF74" s="123"/>
      <c r="AH74" s="106" t="s">
        <v>345</v>
      </c>
      <c r="AJ74" s="123"/>
    </row>
    <row r="75" spans="1:36" s="169" customFormat="1" ht="15" x14ac:dyDescent="0.25">
      <c r="A75" s="124"/>
      <c r="B75" s="230"/>
      <c r="C75" s="275" t="s">
        <v>348</v>
      </c>
      <c r="D75" s="275"/>
      <c r="E75" s="275"/>
      <c r="F75" s="233"/>
      <c r="G75" s="131"/>
      <c r="H75" s="131"/>
      <c r="I75" s="131"/>
      <c r="J75" s="132">
        <v>165.95</v>
      </c>
      <c r="K75" s="131"/>
      <c r="L75" s="132">
        <v>1.66</v>
      </c>
      <c r="M75" s="131"/>
      <c r="N75" s="234">
        <v>71.010000000000005</v>
      </c>
      <c r="AE75" s="117"/>
      <c r="AF75" s="123"/>
      <c r="AI75" s="106" t="s">
        <v>348</v>
      </c>
      <c r="AJ75" s="123"/>
    </row>
    <row r="76" spans="1:36" s="169" customFormat="1" ht="15" x14ac:dyDescent="0.25">
      <c r="A76" s="232"/>
      <c r="B76" s="230"/>
      <c r="C76" s="267" t="s">
        <v>349</v>
      </c>
      <c r="D76" s="267"/>
      <c r="E76" s="267"/>
      <c r="F76" s="231"/>
      <c r="G76" s="125"/>
      <c r="H76" s="125"/>
      <c r="I76" s="125"/>
      <c r="J76" s="129"/>
      <c r="K76" s="125"/>
      <c r="L76" s="126">
        <v>1.66</v>
      </c>
      <c r="M76" s="125"/>
      <c r="N76" s="163">
        <v>71.010000000000005</v>
      </c>
      <c r="AE76" s="117"/>
      <c r="AF76" s="123"/>
      <c r="AH76" s="106" t="s">
        <v>349</v>
      </c>
      <c r="AJ76" s="123"/>
    </row>
    <row r="77" spans="1:36" s="169" customFormat="1" ht="23.25" x14ac:dyDescent="0.25">
      <c r="A77" s="232"/>
      <c r="B77" s="230" t="s">
        <v>411</v>
      </c>
      <c r="C77" s="267" t="s">
        <v>412</v>
      </c>
      <c r="D77" s="267"/>
      <c r="E77" s="267"/>
      <c r="F77" s="231" t="s">
        <v>182</v>
      </c>
      <c r="G77" s="133">
        <v>75</v>
      </c>
      <c r="H77" s="125"/>
      <c r="I77" s="133">
        <v>75</v>
      </c>
      <c r="J77" s="129"/>
      <c r="K77" s="125"/>
      <c r="L77" s="126">
        <v>1.25</v>
      </c>
      <c r="M77" s="125"/>
      <c r="N77" s="163">
        <v>53.26</v>
      </c>
      <c r="AE77" s="117"/>
      <c r="AF77" s="123"/>
      <c r="AH77" s="106" t="s">
        <v>412</v>
      </c>
      <c r="AJ77" s="123"/>
    </row>
    <row r="78" spans="1:36" s="169" customFormat="1" ht="23.25" x14ac:dyDescent="0.25">
      <c r="A78" s="232"/>
      <c r="B78" s="230" t="s">
        <v>413</v>
      </c>
      <c r="C78" s="267" t="s">
        <v>414</v>
      </c>
      <c r="D78" s="267"/>
      <c r="E78" s="267"/>
      <c r="F78" s="231" t="s">
        <v>182</v>
      </c>
      <c r="G78" s="133">
        <v>36</v>
      </c>
      <c r="H78" s="125"/>
      <c r="I78" s="133">
        <v>36</v>
      </c>
      <c r="J78" s="129"/>
      <c r="K78" s="125"/>
      <c r="L78" s="126">
        <v>0.6</v>
      </c>
      <c r="M78" s="125"/>
      <c r="N78" s="163">
        <v>25.56</v>
      </c>
      <c r="AE78" s="117"/>
      <c r="AF78" s="123"/>
      <c r="AH78" s="106" t="s">
        <v>414</v>
      </c>
      <c r="AJ78" s="123"/>
    </row>
    <row r="79" spans="1:36" s="169" customFormat="1" ht="15" x14ac:dyDescent="0.25">
      <c r="A79" s="134"/>
      <c r="B79" s="235"/>
      <c r="C79" s="274" t="s">
        <v>181</v>
      </c>
      <c r="D79" s="274"/>
      <c r="E79" s="274"/>
      <c r="F79" s="229"/>
      <c r="G79" s="119"/>
      <c r="H79" s="119"/>
      <c r="I79" s="119"/>
      <c r="J79" s="121"/>
      <c r="K79" s="119"/>
      <c r="L79" s="135">
        <v>3.51</v>
      </c>
      <c r="M79" s="131"/>
      <c r="N79" s="159">
        <v>149.83000000000001</v>
      </c>
      <c r="AE79" s="117"/>
      <c r="AF79" s="123"/>
      <c r="AJ79" s="123" t="s">
        <v>181</v>
      </c>
    </row>
    <row r="80" spans="1:36" s="169" customFormat="1" ht="0" hidden="1" customHeight="1" x14ac:dyDescent="0.25">
      <c r="A80" s="138"/>
      <c r="B80" s="152"/>
      <c r="C80" s="152"/>
      <c r="D80" s="152"/>
      <c r="E80" s="152"/>
      <c r="F80" s="139"/>
      <c r="G80" s="139"/>
      <c r="H80" s="139"/>
      <c r="I80" s="139"/>
      <c r="J80" s="140"/>
      <c r="K80" s="139"/>
      <c r="L80" s="140"/>
      <c r="M80" s="125"/>
      <c r="N80" s="140"/>
      <c r="AE80" s="117"/>
      <c r="AF80" s="123"/>
      <c r="AJ80" s="123"/>
    </row>
    <row r="81" spans="1:39" s="169" customFormat="1" ht="11.25" hidden="1" customHeight="1" x14ac:dyDescent="0.25">
      <c r="B81" s="237"/>
      <c r="C81" s="237"/>
      <c r="D81" s="237"/>
      <c r="E81" s="237"/>
      <c r="F81" s="237"/>
      <c r="G81" s="237"/>
      <c r="H81" s="237"/>
      <c r="I81" s="237"/>
      <c r="J81" s="237"/>
      <c r="K81" s="237"/>
      <c r="L81" s="109"/>
      <c r="M81" s="109"/>
      <c r="N81" s="109"/>
    </row>
    <row r="82" spans="1:39" s="169" customFormat="1" ht="15" x14ac:dyDescent="0.25">
      <c r="A82" s="141"/>
      <c r="B82" s="238"/>
      <c r="C82" s="274" t="s">
        <v>403</v>
      </c>
      <c r="D82" s="274"/>
      <c r="E82" s="274"/>
      <c r="F82" s="274"/>
      <c r="G82" s="274"/>
      <c r="H82" s="274"/>
      <c r="I82" s="274"/>
      <c r="J82" s="274"/>
      <c r="K82" s="274"/>
      <c r="L82" s="142"/>
      <c r="M82" s="143"/>
      <c r="N82" s="144"/>
      <c r="AK82" s="123" t="s">
        <v>403</v>
      </c>
    </row>
    <row r="83" spans="1:39" s="169" customFormat="1" ht="15" x14ac:dyDescent="0.25">
      <c r="A83" s="145"/>
      <c r="B83" s="230"/>
      <c r="C83" s="267" t="s">
        <v>356</v>
      </c>
      <c r="D83" s="267"/>
      <c r="E83" s="267"/>
      <c r="F83" s="267"/>
      <c r="G83" s="267"/>
      <c r="H83" s="267"/>
      <c r="I83" s="267"/>
      <c r="J83" s="267"/>
      <c r="K83" s="267"/>
      <c r="L83" s="151">
        <v>72.87</v>
      </c>
      <c r="M83" s="147"/>
      <c r="N83" s="148">
        <v>3117.37</v>
      </c>
      <c r="AK83" s="123"/>
      <c r="AL83" s="106" t="s">
        <v>356</v>
      </c>
    </row>
    <row r="84" spans="1:39" s="169" customFormat="1" ht="15" x14ac:dyDescent="0.25">
      <c r="A84" s="145"/>
      <c r="B84" s="230"/>
      <c r="C84" s="267" t="s">
        <v>357</v>
      </c>
      <c r="D84" s="267"/>
      <c r="E84" s="267"/>
      <c r="F84" s="267"/>
      <c r="G84" s="267"/>
      <c r="H84" s="267"/>
      <c r="I84" s="267"/>
      <c r="J84" s="267"/>
      <c r="K84" s="267"/>
      <c r="L84" s="149"/>
      <c r="M84" s="147"/>
      <c r="N84" s="150"/>
      <c r="AK84" s="123"/>
      <c r="AL84" s="106" t="s">
        <v>357</v>
      </c>
    </row>
    <row r="85" spans="1:39" s="169" customFormat="1" ht="15" x14ac:dyDescent="0.25">
      <c r="A85" s="145"/>
      <c r="B85" s="230"/>
      <c r="C85" s="267" t="s">
        <v>358</v>
      </c>
      <c r="D85" s="267"/>
      <c r="E85" s="267"/>
      <c r="F85" s="267"/>
      <c r="G85" s="267"/>
      <c r="H85" s="267"/>
      <c r="I85" s="267"/>
      <c r="J85" s="267"/>
      <c r="K85" s="267"/>
      <c r="L85" s="151">
        <v>72.87</v>
      </c>
      <c r="M85" s="147"/>
      <c r="N85" s="148">
        <v>3117.37</v>
      </c>
      <c r="AK85" s="123"/>
      <c r="AL85" s="106" t="s">
        <v>358</v>
      </c>
    </row>
    <row r="86" spans="1:39" s="169" customFormat="1" ht="15" x14ac:dyDescent="0.25">
      <c r="A86" s="145"/>
      <c r="B86" s="230"/>
      <c r="C86" s="267" t="s">
        <v>419</v>
      </c>
      <c r="D86" s="267"/>
      <c r="E86" s="267"/>
      <c r="F86" s="267"/>
      <c r="G86" s="267"/>
      <c r="H86" s="267"/>
      <c r="I86" s="267"/>
      <c r="J86" s="267"/>
      <c r="K86" s="267"/>
      <c r="L86" s="151">
        <v>153.78</v>
      </c>
      <c r="M86" s="147"/>
      <c r="N86" s="148">
        <v>6577.65</v>
      </c>
      <c r="AK86" s="123"/>
      <c r="AL86" s="106" t="s">
        <v>419</v>
      </c>
    </row>
    <row r="87" spans="1:39" s="169" customFormat="1" ht="15" x14ac:dyDescent="0.25">
      <c r="A87" s="145"/>
      <c r="B87" s="230"/>
      <c r="C87" s="267" t="s">
        <v>420</v>
      </c>
      <c r="D87" s="267"/>
      <c r="E87" s="267"/>
      <c r="F87" s="267"/>
      <c r="G87" s="267"/>
      <c r="H87" s="267"/>
      <c r="I87" s="267"/>
      <c r="J87" s="267"/>
      <c r="K87" s="267"/>
      <c r="L87" s="151">
        <v>153.78</v>
      </c>
      <c r="M87" s="147"/>
      <c r="N87" s="148">
        <v>6577.65</v>
      </c>
      <c r="AK87" s="123"/>
      <c r="AL87" s="106" t="s">
        <v>420</v>
      </c>
    </row>
    <row r="88" spans="1:39" s="169" customFormat="1" ht="15" x14ac:dyDescent="0.25">
      <c r="A88" s="145"/>
      <c r="B88" s="230"/>
      <c r="C88" s="267" t="s">
        <v>421</v>
      </c>
      <c r="D88" s="267"/>
      <c r="E88" s="267"/>
      <c r="F88" s="267"/>
      <c r="G88" s="267"/>
      <c r="H88" s="267"/>
      <c r="I88" s="267"/>
      <c r="J88" s="267"/>
      <c r="K88" s="267"/>
      <c r="L88" s="149"/>
      <c r="M88" s="147"/>
      <c r="N88" s="150"/>
      <c r="AK88" s="123"/>
      <c r="AL88" s="106" t="s">
        <v>421</v>
      </c>
    </row>
    <row r="89" spans="1:39" s="169" customFormat="1" ht="15" x14ac:dyDescent="0.25">
      <c r="A89" s="145"/>
      <c r="B89" s="230"/>
      <c r="C89" s="267" t="s">
        <v>422</v>
      </c>
      <c r="D89" s="267"/>
      <c r="E89" s="267"/>
      <c r="F89" s="267"/>
      <c r="G89" s="267"/>
      <c r="H89" s="267"/>
      <c r="I89" s="267"/>
      <c r="J89" s="267"/>
      <c r="K89" s="267"/>
      <c r="L89" s="151">
        <v>72.87</v>
      </c>
      <c r="M89" s="147"/>
      <c r="N89" s="148">
        <v>3117.37</v>
      </c>
      <c r="AK89" s="123"/>
      <c r="AL89" s="106" t="s">
        <v>422</v>
      </c>
    </row>
    <row r="90" spans="1:39" s="169" customFormat="1" ht="15" x14ac:dyDescent="0.25">
      <c r="A90" s="145"/>
      <c r="B90" s="230"/>
      <c r="C90" s="267" t="s">
        <v>423</v>
      </c>
      <c r="D90" s="267"/>
      <c r="E90" s="267"/>
      <c r="F90" s="267"/>
      <c r="G90" s="267"/>
      <c r="H90" s="267"/>
      <c r="I90" s="267"/>
      <c r="J90" s="267"/>
      <c r="K90" s="267"/>
      <c r="L90" s="151">
        <v>54.67</v>
      </c>
      <c r="M90" s="147"/>
      <c r="N90" s="148">
        <v>2338.04</v>
      </c>
      <c r="AK90" s="123"/>
      <c r="AL90" s="106" t="s">
        <v>423</v>
      </c>
    </row>
    <row r="91" spans="1:39" s="169" customFormat="1" ht="15" x14ac:dyDescent="0.25">
      <c r="A91" s="145"/>
      <c r="B91" s="230"/>
      <c r="C91" s="267" t="s">
        <v>424</v>
      </c>
      <c r="D91" s="267"/>
      <c r="E91" s="267"/>
      <c r="F91" s="267"/>
      <c r="G91" s="267"/>
      <c r="H91" s="267"/>
      <c r="I91" s="267"/>
      <c r="J91" s="267"/>
      <c r="K91" s="267"/>
      <c r="L91" s="151">
        <v>26.24</v>
      </c>
      <c r="M91" s="147"/>
      <c r="N91" s="148">
        <v>1122.24</v>
      </c>
      <c r="AK91" s="123"/>
      <c r="AL91" s="106" t="s">
        <v>424</v>
      </c>
    </row>
    <row r="92" spans="1:39" s="169" customFormat="1" ht="15" x14ac:dyDescent="0.25">
      <c r="A92" s="145"/>
      <c r="B92" s="230"/>
      <c r="C92" s="267" t="s">
        <v>369</v>
      </c>
      <c r="D92" s="267"/>
      <c r="E92" s="267"/>
      <c r="F92" s="267"/>
      <c r="G92" s="267"/>
      <c r="H92" s="267"/>
      <c r="I92" s="267"/>
      <c r="J92" s="267"/>
      <c r="K92" s="267"/>
      <c r="L92" s="151">
        <v>72.87</v>
      </c>
      <c r="M92" s="147"/>
      <c r="N92" s="148">
        <v>3117.37</v>
      </c>
      <c r="AK92" s="123"/>
      <c r="AL92" s="106" t="s">
        <v>369</v>
      </c>
    </row>
    <row r="93" spans="1:39" s="169" customFormat="1" ht="15" x14ac:dyDescent="0.25">
      <c r="A93" s="145"/>
      <c r="B93" s="230"/>
      <c r="C93" s="267" t="s">
        <v>370</v>
      </c>
      <c r="D93" s="267"/>
      <c r="E93" s="267"/>
      <c r="F93" s="267"/>
      <c r="G93" s="267"/>
      <c r="H93" s="267"/>
      <c r="I93" s="267"/>
      <c r="J93" s="267"/>
      <c r="K93" s="267"/>
      <c r="L93" s="151">
        <v>54.67</v>
      </c>
      <c r="M93" s="147"/>
      <c r="N93" s="148">
        <v>2338.04</v>
      </c>
      <c r="AK93" s="123"/>
      <c r="AL93" s="106" t="s">
        <v>370</v>
      </c>
    </row>
    <row r="94" spans="1:39" s="169" customFormat="1" ht="15" x14ac:dyDescent="0.25">
      <c r="A94" s="145"/>
      <c r="B94" s="230"/>
      <c r="C94" s="267" t="s">
        <v>371</v>
      </c>
      <c r="D94" s="267"/>
      <c r="E94" s="267"/>
      <c r="F94" s="267"/>
      <c r="G94" s="267"/>
      <c r="H94" s="267"/>
      <c r="I94" s="267"/>
      <c r="J94" s="267"/>
      <c r="K94" s="267"/>
      <c r="L94" s="151">
        <v>26.24</v>
      </c>
      <c r="M94" s="147"/>
      <c r="N94" s="148">
        <v>1122.24</v>
      </c>
      <c r="AK94" s="123"/>
      <c r="AL94" s="106" t="s">
        <v>371</v>
      </c>
    </row>
    <row r="95" spans="1:39" s="169" customFormat="1" ht="15" x14ac:dyDescent="0.25">
      <c r="A95" s="145"/>
      <c r="B95" s="239"/>
      <c r="C95" s="276" t="s">
        <v>404</v>
      </c>
      <c r="D95" s="276"/>
      <c r="E95" s="276"/>
      <c r="F95" s="276"/>
      <c r="G95" s="276"/>
      <c r="H95" s="276"/>
      <c r="I95" s="276"/>
      <c r="J95" s="276"/>
      <c r="K95" s="276"/>
      <c r="L95" s="171">
        <v>153.78</v>
      </c>
      <c r="M95" s="154"/>
      <c r="N95" s="155">
        <v>6577.65</v>
      </c>
      <c r="AK95" s="123"/>
      <c r="AM95" s="123" t="s">
        <v>404</v>
      </c>
    </row>
    <row r="96" spans="1:39" s="169" customFormat="1" ht="13.5" hidden="1" customHeight="1" x14ac:dyDescent="0.25">
      <c r="B96" s="140"/>
      <c r="C96" s="152"/>
      <c r="D96" s="152"/>
      <c r="E96" s="152"/>
      <c r="F96" s="152"/>
      <c r="G96" s="152"/>
      <c r="H96" s="152"/>
      <c r="I96" s="152"/>
      <c r="J96" s="152"/>
      <c r="K96" s="152"/>
      <c r="L96" s="153"/>
      <c r="M96" s="165"/>
      <c r="N96" s="240"/>
    </row>
    <row r="97" spans="1:39" s="169" customFormat="1" ht="26.25" customHeight="1" x14ac:dyDescent="0.25">
      <c r="A97" s="166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</row>
    <row r="98" spans="1:39" s="202" customFormat="1" x14ac:dyDescent="0.2">
      <c r="A98" s="200"/>
      <c r="B98" s="241" t="s">
        <v>405</v>
      </c>
      <c r="C98" s="278"/>
      <c r="D98" s="278"/>
      <c r="E98" s="278"/>
      <c r="F98" s="278"/>
      <c r="G98" s="278"/>
      <c r="H98" s="278"/>
      <c r="I98" s="278"/>
      <c r="J98" s="278"/>
      <c r="K98" s="278"/>
      <c r="L98" s="278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</row>
    <row r="99" spans="1:39" s="202" customFormat="1" ht="13.5" customHeight="1" x14ac:dyDescent="0.2">
      <c r="A99" s="200"/>
      <c r="B99" s="199"/>
      <c r="C99" s="279" t="s">
        <v>406</v>
      </c>
      <c r="D99" s="279"/>
      <c r="E99" s="279"/>
      <c r="F99" s="279"/>
      <c r="G99" s="279"/>
      <c r="H99" s="279"/>
      <c r="I99" s="279"/>
      <c r="J99" s="279"/>
      <c r="K99" s="279"/>
      <c r="L99" s="279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</row>
    <row r="100" spans="1:39" s="202" customFormat="1" ht="12.75" customHeight="1" x14ac:dyDescent="0.2">
      <c r="A100" s="200"/>
      <c r="B100" s="241" t="s">
        <v>407</v>
      </c>
      <c r="C100" s="278"/>
      <c r="D100" s="278"/>
      <c r="E100" s="278"/>
      <c r="F100" s="278"/>
      <c r="G100" s="278"/>
      <c r="H100" s="278"/>
      <c r="I100" s="278"/>
      <c r="J100" s="278"/>
      <c r="K100" s="278"/>
      <c r="L100" s="278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</row>
    <row r="101" spans="1:39" s="202" customFormat="1" ht="13.5" customHeight="1" x14ac:dyDescent="0.2">
      <c r="A101" s="200"/>
      <c r="C101" s="279" t="s">
        <v>406</v>
      </c>
      <c r="D101" s="279"/>
      <c r="E101" s="279"/>
      <c r="F101" s="279"/>
      <c r="G101" s="279"/>
      <c r="H101" s="279"/>
      <c r="I101" s="279"/>
      <c r="J101" s="279"/>
      <c r="K101" s="279"/>
      <c r="L101" s="279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6"/>
      <c r="AK101" s="206"/>
      <c r="AL101" s="206"/>
      <c r="AM101" s="206"/>
    </row>
    <row r="102" spans="1:39" s="202" customFormat="1" ht="19.5" customHeight="1" x14ac:dyDescent="0.2">
      <c r="A102" s="200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</row>
    <row r="103" spans="1:39" s="169" customFormat="1" ht="22.5" customHeight="1" x14ac:dyDescent="0.25">
      <c r="A103" s="277" t="s">
        <v>518</v>
      </c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  <c r="N103" s="277"/>
      <c r="O103" s="237"/>
      <c r="P103" s="237"/>
    </row>
    <row r="104" spans="1:39" s="169" customFormat="1" ht="12.75" customHeight="1" x14ac:dyDescent="0.25">
      <c r="A104" s="277" t="s">
        <v>519</v>
      </c>
      <c r="B104" s="277"/>
      <c r="C104" s="277"/>
      <c r="D104" s="277"/>
      <c r="E104" s="277"/>
      <c r="F104" s="277"/>
      <c r="G104" s="277"/>
      <c r="H104" s="277"/>
      <c r="I104" s="277"/>
      <c r="J104" s="277"/>
      <c r="K104" s="277"/>
      <c r="L104" s="277"/>
      <c r="M104" s="277"/>
      <c r="N104" s="277"/>
      <c r="O104" s="237"/>
      <c r="P104" s="237"/>
    </row>
    <row r="105" spans="1:39" s="169" customFormat="1" ht="12.75" customHeight="1" x14ac:dyDescent="0.25">
      <c r="A105" s="277" t="s">
        <v>520</v>
      </c>
      <c r="B105" s="277"/>
      <c r="C105" s="277"/>
      <c r="D105" s="277"/>
      <c r="E105" s="277"/>
      <c r="F105" s="277"/>
      <c r="G105" s="277"/>
      <c r="H105" s="277"/>
      <c r="I105" s="277"/>
      <c r="J105" s="277"/>
      <c r="K105" s="277"/>
      <c r="L105" s="277"/>
      <c r="M105" s="277"/>
      <c r="N105" s="277"/>
      <c r="O105" s="237"/>
      <c r="P105" s="237"/>
    </row>
    <row r="106" spans="1:39" s="169" customFormat="1" ht="19.5" customHeight="1" x14ac:dyDescent="0.25"/>
    <row r="107" spans="1:39" s="169" customFormat="1" ht="15" x14ac:dyDescent="0.25">
      <c r="B107" s="168"/>
      <c r="D107" s="168"/>
      <c r="F107" s="168"/>
    </row>
  </sheetData>
  <mergeCells count="95">
    <mergeCell ref="C100:L100"/>
    <mergeCell ref="C101:L101"/>
    <mergeCell ref="A103:N103"/>
    <mergeCell ref="A104:N104"/>
    <mergeCell ref="A105:N105"/>
    <mergeCell ref="C99:L99"/>
    <mergeCell ref="C86:K86"/>
    <mergeCell ref="C87:K87"/>
    <mergeCell ref="C88:K88"/>
    <mergeCell ref="C89:K89"/>
    <mergeCell ref="C90:K90"/>
    <mergeCell ref="C91:K91"/>
    <mergeCell ref="C92:K92"/>
    <mergeCell ref="C93:K93"/>
    <mergeCell ref="C94:K94"/>
    <mergeCell ref="C95:K95"/>
    <mergeCell ref="C98:L98"/>
    <mergeCell ref="C85:K85"/>
    <mergeCell ref="C72:E72"/>
    <mergeCell ref="C73:E73"/>
    <mergeCell ref="C74:E74"/>
    <mergeCell ref="C75:E75"/>
    <mergeCell ref="C76:E76"/>
    <mergeCell ref="C77:E77"/>
    <mergeCell ref="C78:E78"/>
    <mergeCell ref="C79:E79"/>
    <mergeCell ref="C82:K82"/>
    <mergeCell ref="C83:K83"/>
    <mergeCell ref="C84:K84"/>
    <mergeCell ref="C71:E71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45:E45"/>
    <mergeCell ref="C46:E46"/>
    <mergeCell ref="C59:E59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47:E47"/>
    <mergeCell ref="M35:M37"/>
    <mergeCell ref="N35:N37"/>
    <mergeCell ref="C38:E38"/>
    <mergeCell ref="A39:N39"/>
    <mergeCell ref="C40:E40"/>
    <mergeCell ref="C41:E41"/>
    <mergeCell ref="A35:A37"/>
    <mergeCell ref="B35:B37"/>
    <mergeCell ref="C35:E37"/>
    <mergeCell ref="F35:F37"/>
    <mergeCell ref="G35:I36"/>
    <mergeCell ref="J35:L36"/>
    <mergeCell ref="C42:E42"/>
    <mergeCell ref="C43:E43"/>
    <mergeCell ref="C44:E44"/>
    <mergeCell ref="L33:M33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L31:M31"/>
    <mergeCell ref="L32:M32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10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C274E-C5CF-4F4E-AA63-0A8CE8742007}">
  <sheetPr>
    <pageSetUpPr fitToPage="1"/>
  </sheetPr>
  <dimension ref="A1:M17"/>
  <sheetViews>
    <sheetView view="pageBreakPreview" zoomScaleNormal="85" zoomScaleSheetLayoutView="100" workbookViewId="0">
      <selection activeCell="C87" sqref="C87:K87"/>
    </sheetView>
  </sheetViews>
  <sheetFormatPr defaultRowHeight="12.75" x14ac:dyDescent="0.2"/>
  <cols>
    <col min="1" max="1" width="5.375" style="181" customWidth="1"/>
    <col min="2" max="2" width="9" style="181"/>
    <col min="3" max="3" width="4.125" style="181" customWidth="1"/>
    <col min="4" max="6" width="9" style="181"/>
    <col min="7" max="7" width="35.75" style="181" customWidth="1"/>
    <col min="8" max="8" width="16" style="181" customWidth="1"/>
    <col min="9" max="12" width="9" style="181"/>
    <col min="13" max="13" width="10.875" style="181" customWidth="1"/>
    <col min="14" max="16384" width="9" style="181"/>
  </cols>
  <sheetData>
    <row r="1" spans="1:13" x14ac:dyDescent="0.2">
      <c r="A1" s="179"/>
      <c r="B1" s="179"/>
      <c r="C1" s="179"/>
      <c r="D1" s="180"/>
      <c r="E1" s="180"/>
      <c r="F1" s="180"/>
      <c r="G1" s="180"/>
      <c r="H1" s="180"/>
    </row>
    <row r="2" spans="1:13" x14ac:dyDescent="0.2">
      <c r="A2" s="283" t="s">
        <v>490</v>
      </c>
      <c r="B2" s="283"/>
      <c r="C2" s="283"/>
      <c r="D2" s="283"/>
      <c r="E2" s="283"/>
      <c r="F2" s="283"/>
      <c r="G2" s="283"/>
      <c r="H2" s="283"/>
    </row>
    <row r="3" spans="1:13" x14ac:dyDescent="0.2">
      <c r="A3" s="284"/>
      <c r="B3" s="284"/>
      <c r="C3" s="284"/>
      <c r="D3" s="284"/>
      <c r="E3" s="284"/>
      <c r="F3" s="284"/>
      <c r="G3" s="284"/>
      <c r="H3" s="284"/>
    </row>
    <row r="4" spans="1:13" x14ac:dyDescent="0.2">
      <c r="A4" s="182"/>
      <c r="B4" s="182"/>
      <c r="C4" s="182"/>
      <c r="D4" s="182"/>
      <c r="E4" s="182"/>
      <c r="F4" s="182"/>
      <c r="G4" s="182"/>
      <c r="H4" s="182"/>
    </row>
    <row r="5" spans="1:13" ht="48.75" customHeight="1" x14ac:dyDescent="0.2">
      <c r="A5" s="285" t="s">
        <v>491</v>
      </c>
      <c r="B5" s="285"/>
      <c r="C5" s="285"/>
      <c r="D5" s="286" t="s">
        <v>492</v>
      </c>
      <c r="E5" s="285"/>
      <c r="F5" s="285"/>
      <c r="G5" s="285"/>
      <c r="H5" s="285"/>
    </row>
    <row r="6" spans="1:13" ht="14.25" customHeight="1" x14ac:dyDescent="0.2">
      <c r="A6" s="183"/>
      <c r="B6" s="183"/>
      <c r="C6" s="183"/>
      <c r="D6" s="184"/>
      <c r="E6" s="184"/>
      <c r="F6" s="184"/>
      <c r="G6" s="184"/>
      <c r="H6" s="184"/>
    </row>
    <row r="7" spans="1:13" ht="15" customHeight="1" x14ac:dyDescent="0.2">
      <c r="A7" s="287"/>
      <c r="B7" s="287"/>
      <c r="C7" s="287"/>
      <c r="D7" s="287"/>
      <c r="E7" s="287"/>
      <c r="F7" s="287"/>
      <c r="G7" s="287"/>
      <c r="H7" s="185"/>
    </row>
    <row r="8" spans="1:13" ht="57.75" customHeight="1" x14ac:dyDescent="0.2">
      <c r="A8" s="186" t="s">
        <v>487</v>
      </c>
      <c r="B8" s="282" t="s">
        <v>493</v>
      </c>
      <c r="C8" s="282"/>
      <c r="D8" s="282" t="s">
        <v>494</v>
      </c>
      <c r="E8" s="282"/>
      <c r="F8" s="282"/>
      <c r="G8" s="282"/>
      <c r="H8" s="186" t="s">
        <v>495</v>
      </c>
    </row>
    <row r="9" spans="1:13" x14ac:dyDescent="0.2">
      <c r="A9" s="187" t="s">
        <v>344</v>
      </c>
      <c r="B9" s="292">
        <v>2</v>
      </c>
      <c r="C9" s="292"/>
      <c r="D9" s="292">
        <v>3</v>
      </c>
      <c r="E9" s="292"/>
      <c r="F9" s="292"/>
      <c r="G9" s="292"/>
      <c r="H9" s="188">
        <v>4</v>
      </c>
    </row>
    <row r="10" spans="1:13" ht="30" customHeight="1" x14ac:dyDescent="0.2">
      <c r="A10" s="189" t="s">
        <v>344</v>
      </c>
      <c r="B10" s="293" t="s">
        <v>496</v>
      </c>
      <c r="C10" s="294"/>
      <c r="D10" s="295" t="s">
        <v>497</v>
      </c>
      <c r="E10" s="296"/>
      <c r="F10" s="296"/>
      <c r="G10" s="297"/>
      <c r="H10" s="190">
        <v>6.15</v>
      </c>
    </row>
    <row r="11" spans="1:13" ht="20.100000000000001" customHeight="1" x14ac:dyDescent="0.2">
      <c r="A11" s="189"/>
      <c r="B11" s="293" t="s">
        <v>488</v>
      </c>
      <c r="C11" s="298"/>
      <c r="D11" s="298"/>
      <c r="E11" s="298"/>
      <c r="F11" s="298"/>
      <c r="G11" s="294"/>
      <c r="H11" s="191">
        <f>SUM(H10:H10)</f>
        <v>6.15</v>
      </c>
    </row>
    <row r="12" spans="1:13" ht="20.100000000000001" customHeight="1" x14ac:dyDescent="0.2">
      <c r="A12" s="189"/>
      <c r="B12" s="293" t="s">
        <v>498</v>
      </c>
      <c r="C12" s="298"/>
      <c r="D12" s="298"/>
      <c r="E12" s="298"/>
      <c r="F12" s="298"/>
      <c r="G12" s="294"/>
      <c r="H12" s="191">
        <f>ROUND(H11/1.19,5)</f>
        <v>5.1680700000000002</v>
      </c>
    </row>
    <row r="13" spans="1:13" ht="30" customHeight="1" x14ac:dyDescent="0.2">
      <c r="A13" s="288" t="s">
        <v>499</v>
      </c>
      <c r="B13" s="289"/>
      <c r="C13" s="290"/>
      <c r="D13" s="291" t="s">
        <v>500</v>
      </c>
      <c r="E13" s="291"/>
      <c r="F13" s="291"/>
      <c r="G13" s="291"/>
      <c r="H13" s="191">
        <f>ROUND(H11*5.22,5)</f>
        <v>32.103000000000002</v>
      </c>
      <c r="M13" s="192"/>
    </row>
    <row r="14" spans="1:13" ht="34.5" customHeight="1" x14ac:dyDescent="0.2">
      <c r="A14" s="193"/>
      <c r="B14" s="193"/>
      <c r="C14" s="193"/>
      <c r="D14" s="193"/>
      <c r="E14" s="193"/>
      <c r="F14" s="193"/>
      <c r="G14" s="194"/>
      <c r="H14" s="195"/>
    </row>
    <row r="15" spans="1:13" ht="33" customHeight="1" x14ac:dyDescent="0.2">
      <c r="A15" s="184"/>
      <c r="B15" s="184"/>
      <c r="C15" s="196"/>
      <c r="D15" s="196"/>
      <c r="E15" s="196"/>
      <c r="F15" s="196"/>
      <c r="G15" s="197"/>
      <c r="H15" s="184"/>
    </row>
    <row r="16" spans="1:13" x14ac:dyDescent="0.2">
      <c r="D16" s="198"/>
      <c r="H16" s="192"/>
    </row>
    <row r="17" spans="8:8" x14ac:dyDescent="0.2">
      <c r="H17" s="192"/>
    </row>
  </sheetData>
  <mergeCells count="15">
    <mergeCell ref="A13:C13"/>
    <mergeCell ref="D13:G13"/>
    <mergeCell ref="B9:C9"/>
    <mergeCell ref="D9:G9"/>
    <mergeCell ref="B10:C10"/>
    <mergeCell ref="D10:G10"/>
    <mergeCell ref="B11:G11"/>
    <mergeCell ref="B12:G12"/>
    <mergeCell ref="B8:C8"/>
    <mergeCell ref="D8:G8"/>
    <mergeCell ref="A2:H2"/>
    <mergeCell ref="A3:H3"/>
    <mergeCell ref="A5:C5"/>
    <mergeCell ref="D5:H5"/>
    <mergeCell ref="A7:G7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N51"/>
  <sheetViews>
    <sheetView showOutlineSymbols="0" showWhiteSpace="0" topLeftCell="A4" zoomScale="55" zoomScaleNormal="55" zoomScaleSheetLayoutView="70" workbookViewId="0">
      <selection activeCell="Q64" sqref="Q64"/>
    </sheetView>
  </sheetViews>
  <sheetFormatPr defaultRowHeight="15.75" x14ac:dyDescent="0.25"/>
  <cols>
    <col min="1" max="1" width="15.125" style="6" customWidth="1"/>
    <col min="2" max="2" width="18" style="6" bestFit="1" customWidth="1"/>
    <col min="3" max="3" width="27" style="6" bestFit="1" customWidth="1"/>
    <col min="4" max="5" width="12" style="6" bestFit="1" customWidth="1"/>
    <col min="6" max="7" width="16" style="6" bestFit="1" customWidth="1"/>
    <col min="8" max="9" width="15" style="6" bestFit="1" customWidth="1"/>
    <col min="10" max="10" width="17" style="6" customWidth="1"/>
    <col min="11" max="11" width="14" style="6" bestFit="1" customWidth="1"/>
    <col min="12" max="12" width="20" style="6" bestFit="1" customWidth="1"/>
    <col min="13" max="16384" width="9" style="6"/>
  </cols>
  <sheetData>
    <row r="1" spans="1:14" x14ac:dyDescent="0.25">
      <c r="A1" s="14" t="s">
        <v>214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4" spans="1:14" x14ac:dyDescent="0.25">
      <c r="A4" s="14" t="s">
        <v>213</v>
      </c>
      <c r="B4" s="14"/>
      <c r="C4" s="14"/>
      <c r="D4" s="14"/>
      <c r="E4" s="14"/>
      <c r="F4" s="14"/>
      <c r="G4" s="14"/>
      <c r="H4" s="14"/>
      <c r="I4" s="14"/>
      <c r="J4" s="14" t="s">
        <v>212</v>
      </c>
      <c r="K4" s="14"/>
      <c r="L4" s="14"/>
    </row>
    <row r="5" spans="1:14" x14ac:dyDescent="0.25">
      <c r="A5" s="14" t="s">
        <v>211</v>
      </c>
      <c r="B5" s="14"/>
      <c r="C5" s="14"/>
      <c r="D5" s="14"/>
      <c r="E5" s="14"/>
      <c r="F5" s="14"/>
      <c r="G5" s="14"/>
      <c r="H5" s="14"/>
      <c r="I5" s="14"/>
      <c r="J5" s="14" t="s">
        <v>211</v>
      </c>
      <c r="K5" s="14"/>
      <c r="L5" s="14"/>
    </row>
    <row r="6" spans="1:14" x14ac:dyDescent="0.25">
      <c r="A6" s="2"/>
      <c r="B6" s="3"/>
      <c r="C6" s="3"/>
      <c r="D6" s="3" t="s">
        <v>220</v>
      </c>
      <c r="E6" s="3"/>
      <c r="F6" s="3"/>
      <c r="G6" s="3"/>
      <c r="H6" s="3"/>
      <c r="I6" s="3"/>
      <c r="J6" s="3"/>
      <c r="K6" s="3"/>
      <c r="L6" s="2"/>
    </row>
    <row r="7" spans="1:14" x14ac:dyDescent="0.25">
      <c r="A7" s="4"/>
      <c r="B7" s="4"/>
      <c r="C7" s="4"/>
      <c r="D7" s="4" t="s">
        <v>237</v>
      </c>
      <c r="E7" s="4"/>
      <c r="F7" s="4"/>
      <c r="G7" s="4"/>
      <c r="H7" s="4"/>
      <c r="I7" s="4"/>
      <c r="J7" s="4"/>
      <c r="K7" s="4"/>
      <c r="L7" s="4"/>
    </row>
    <row r="9" spans="1:14" x14ac:dyDescent="0.25">
      <c r="A9" s="5"/>
      <c r="B9" s="5"/>
      <c r="C9" s="5"/>
      <c r="D9" s="5"/>
      <c r="E9" s="5"/>
      <c r="F9" s="5" t="s">
        <v>252</v>
      </c>
      <c r="G9" s="5"/>
      <c r="H9" s="5"/>
      <c r="I9" s="5"/>
      <c r="J9" s="5"/>
      <c r="K9" s="5"/>
      <c r="L9" s="5"/>
    </row>
    <row r="10" spans="1:14" x14ac:dyDescent="0.25">
      <c r="A10" s="15"/>
      <c r="B10" s="15"/>
      <c r="C10" s="15"/>
      <c r="D10" s="15"/>
      <c r="E10" s="15"/>
      <c r="F10" s="15" t="s">
        <v>210</v>
      </c>
      <c r="G10" s="15"/>
      <c r="H10" s="15"/>
      <c r="I10" s="15"/>
      <c r="J10" s="15"/>
      <c r="K10" s="15"/>
      <c r="L10" s="15"/>
    </row>
    <row r="12" spans="1:14" x14ac:dyDescent="0.25">
      <c r="A12" s="2" t="s">
        <v>209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4" x14ac:dyDescent="0.25">
      <c r="A13" s="4"/>
      <c r="B13" s="4"/>
      <c r="C13" s="4"/>
      <c r="D13" s="4" t="s">
        <v>208</v>
      </c>
      <c r="E13" s="4"/>
      <c r="F13" s="4"/>
      <c r="G13" s="4"/>
      <c r="H13" s="4"/>
      <c r="I13" s="4"/>
      <c r="J13" s="4"/>
      <c r="K13" s="4"/>
      <c r="L13" s="4"/>
    </row>
    <row r="15" spans="1:14" x14ac:dyDescent="0.25">
      <c r="A15" s="2"/>
      <c r="B15" s="2"/>
      <c r="C15" s="2"/>
      <c r="D15" s="2"/>
      <c r="E15" s="2"/>
      <c r="F15" s="2"/>
      <c r="G15" s="2" t="s">
        <v>207</v>
      </c>
      <c r="H15" s="2"/>
      <c r="I15" s="2"/>
      <c r="J15" s="2" t="s">
        <v>206</v>
      </c>
      <c r="K15" s="2" t="s">
        <v>205</v>
      </c>
      <c r="L15" s="2"/>
    </row>
    <row r="16" spans="1:14" x14ac:dyDescent="0.25">
      <c r="A16" s="2"/>
      <c r="B16" s="2"/>
      <c r="C16" s="2"/>
      <c r="D16" s="2"/>
      <c r="E16" s="2"/>
      <c r="F16" s="2"/>
      <c r="G16" s="2" t="s">
        <v>204</v>
      </c>
      <c r="H16" s="2"/>
      <c r="I16" s="2"/>
      <c r="J16" s="42" t="s">
        <v>220</v>
      </c>
      <c r="K16" s="42" t="s">
        <v>220</v>
      </c>
      <c r="L16" s="2" t="s">
        <v>199</v>
      </c>
    </row>
    <row r="17" spans="1:12" x14ac:dyDescent="0.25">
      <c r="A17" s="2"/>
      <c r="B17" s="2"/>
      <c r="C17" s="2"/>
      <c r="D17" s="2"/>
      <c r="E17" s="2"/>
      <c r="F17" s="2"/>
      <c r="G17" s="2" t="s">
        <v>203</v>
      </c>
      <c r="H17" s="2"/>
      <c r="I17" s="2"/>
      <c r="J17" s="42" t="s">
        <v>220</v>
      </c>
      <c r="K17" s="42" t="s">
        <v>220</v>
      </c>
      <c r="L17" s="2" t="s">
        <v>199</v>
      </c>
    </row>
    <row r="18" spans="1:12" x14ac:dyDescent="0.25">
      <c r="A18" s="2"/>
      <c r="B18" s="2"/>
      <c r="C18" s="2"/>
      <c r="D18" s="2"/>
      <c r="E18" s="2"/>
      <c r="F18" s="2"/>
      <c r="G18" s="2" t="s">
        <v>202</v>
      </c>
      <c r="H18" s="2"/>
      <c r="I18" s="2"/>
      <c r="J18" s="42" t="s">
        <v>220</v>
      </c>
      <c r="K18" s="42" t="s">
        <v>220</v>
      </c>
      <c r="L18" s="2" t="s">
        <v>199</v>
      </c>
    </row>
    <row r="19" spans="1:12" x14ac:dyDescent="0.25">
      <c r="A19" s="2"/>
      <c r="B19" s="2"/>
      <c r="C19" s="2"/>
      <c r="D19" s="2"/>
      <c r="E19" s="2"/>
      <c r="F19" s="2"/>
      <c r="G19" s="2" t="s">
        <v>201</v>
      </c>
      <c r="H19" s="2"/>
      <c r="I19" s="2"/>
      <c r="J19" s="42" t="s">
        <v>220</v>
      </c>
      <c r="K19" s="42" t="s">
        <v>220</v>
      </c>
      <c r="L19" s="2" t="s">
        <v>199</v>
      </c>
    </row>
    <row r="20" spans="1:12" x14ac:dyDescent="0.25">
      <c r="A20" s="2"/>
      <c r="B20" s="2"/>
      <c r="C20" s="2"/>
      <c r="D20" s="2"/>
      <c r="E20" s="2"/>
      <c r="F20" s="2"/>
      <c r="G20" s="2" t="s">
        <v>200</v>
      </c>
      <c r="H20" s="2"/>
      <c r="I20" s="2"/>
      <c r="J20" s="42" t="s">
        <v>220</v>
      </c>
      <c r="K20" s="42" t="s">
        <v>220</v>
      </c>
      <c r="L20" s="2" t="s">
        <v>199</v>
      </c>
    </row>
    <row r="21" spans="1:12" x14ac:dyDescent="0.25">
      <c r="A21" s="2"/>
      <c r="B21" s="2"/>
      <c r="C21" s="2"/>
      <c r="D21" s="2"/>
      <c r="E21" s="2"/>
      <c r="F21" s="2"/>
      <c r="G21" s="2" t="s">
        <v>198</v>
      </c>
      <c r="H21" s="2"/>
      <c r="I21" s="2"/>
      <c r="J21" s="42" t="s">
        <v>220</v>
      </c>
      <c r="K21" s="42" t="s">
        <v>220</v>
      </c>
      <c r="L21" s="2" t="s">
        <v>197</v>
      </c>
    </row>
    <row r="22" spans="1:12" x14ac:dyDescent="0.25">
      <c r="A22" s="2"/>
      <c r="B22" s="2"/>
      <c r="C22" s="2"/>
      <c r="D22" s="2"/>
      <c r="E22" s="2"/>
      <c r="F22" s="2"/>
      <c r="G22" s="2" t="s">
        <v>215</v>
      </c>
      <c r="H22" s="2"/>
      <c r="I22" s="2"/>
      <c r="J22" s="2"/>
      <c r="K22" s="2"/>
      <c r="L22" s="2"/>
    </row>
    <row r="25" spans="1:12" ht="54.95" customHeight="1" x14ac:dyDescent="0.25">
      <c r="A25" s="299" t="s">
        <v>11</v>
      </c>
      <c r="B25" s="299" t="s">
        <v>12</v>
      </c>
      <c r="C25" s="299" t="s">
        <v>196</v>
      </c>
      <c r="D25" s="299" t="s">
        <v>195</v>
      </c>
      <c r="E25" s="299" t="s">
        <v>194</v>
      </c>
      <c r="F25" s="299" t="s">
        <v>5</v>
      </c>
      <c r="G25" s="299" t="s">
        <v>5</v>
      </c>
      <c r="H25" s="299" t="s">
        <v>193</v>
      </c>
      <c r="I25" s="299" t="s">
        <v>5</v>
      </c>
      <c r="J25" s="299" t="s">
        <v>5</v>
      </c>
      <c r="K25" s="299" t="s">
        <v>192</v>
      </c>
      <c r="L25" s="299" t="s">
        <v>191</v>
      </c>
    </row>
    <row r="26" spans="1:12" ht="30" customHeight="1" x14ac:dyDescent="0.25">
      <c r="A26" s="299" t="s">
        <v>5</v>
      </c>
      <c r="B26" s="299" t="s">
        <v>5</v>
      </c>
      <c r="C26" s="299" t="s">
        <v>5</v>
      </c>
      <c r="D26" s="299" t="s">
        <v>5</v>
      </c>
      <c r="E26" s="7" t="s">
        <v>189</v>
      </c>
      <c r="F26" s="7" t="s">
        <v>188</v>
      </c>
      <c r="G26" s="7" t="s">
        <v>190</v>
      </c>
      <c r="H26" s="7" t="s">
        <v>189</v>
      </c>
      <c r="I26" s="7" t="s">
        <v>188</v>
      </c>
      <c r="J26" s="7" t="s">
        <v>18</v>
      </c>
      <c r="K26" s="299" t="s">
        <v>5</v>
      </c>
      <c r="L26" s="299" t="s">
        <v>5</v>
      </c>
    </row>
    <row r="27" spans="1:12" x14ac:dyDescent="0.25">
      <c r="A27" s="7">
        <v>1</v>
      </c>
      <c r="B27" s="7">
        <v>2</v>
      </c>
      <c r="C27" s="7">
        <v>3</v>
      </c>
      <c r="D27" s="7">
        <v>4</v>
      </c>
      <c r="E27" s="7">
        <v>5</v>
      </c>
      <c r="F27" s="7">
        <v>6</v>
      </c>
      <c r="G27" s="7">
        <v>7</v>
      </c>
      <c r="H27" s="7">
        <v>8</v>
      </c>
      <c r="I27" s="7">
        <v>9</v>
      </c>
      <c r="J27" s="7">
        <v>10</v>
      </c>
      <c r="K27" s="7">
        <v>11</v>
      </c>
      <c r="L27" s="7">
        <v>12</v>
      </c>
    </row>
    <row r="28" spans="1:12" x14ac:dyDescent="0.25">
      <c r="A28" s="300" t="s">
        <v>220</v>
      </c>
      <c r="B28" s="300"/>
      <c r="C28" s="300"/>
      <c r="D28" s="300"/>
      <c r="E28" s="300"/>
      <c r="F28" s="300"/>
      <c r="G28" s="300"/>
      <c r="H28" s="300"/>
      <c r="I28" s="300"/>
      <c r="J28" s="300"/>
      <c r="K28" s="300"/>
      <c r="L28" s="300"/>
    </row>
    <row r="29" spans="1:12" x14ac:dyDescent="0.25">
      <c r="A29" s="43" t="s">
        <v>220</v>
      </c>
      <c r="B29" s="43" t="s">
        <v>220</v>
      </c>
      <c r="C29" s="43" t="s">
        <v>220</v>
      </c>
      <c r="D29" s="43" t="s">
        <v>220</v>
      </c>
      <c r="E29" s="43" t="s">
        <v>220</v>
      </c>
      <c r="F29" s="43" t="s">
        <v>220</v>
      </c>
      <c r="G29" s="43" t="s">
        <v>220</v>
      </c>
      <c r="H29" s="43" t="s">
        <v>220</v>
      </c>
      <c r="I29" s="43" t="s">
        <v>220</v>
      </c>
      <c r="J29" s="43" t="s">
        <v>220</v>
      </c>
      <c r="K29" s="43" t="s">
        <v>220</v>
      </c>
      <c r="L29" s="43" t="s">
        <v>220</v>
      </c>
    </row>
    <row r="30" spans="1:12" x14ac:dyDescent="0.25">
      <c r="A30" s="7" t="s">
        <v>5</v>
      </c>
      <c r="B30" s="43" t="s">
        <v>220</v>
      </c>
      <c r="C30" s="8" t="s">
        <v>26</v>
      </c>
      <c r="D30" s="7" t="s">
        <v>5</v>
      </c>
      <c r="E30" s="43" t="s">
        <v>220</v>
      </c>
      <c r="F30" s="43" t="s">
        <v>220</v>
      </c>
      <c r="G30" s="43" t="s">
        <v>220</v>
      </c>
      <c r="H30" s="43" t="s">
        <v>220</v>
      </c>
      <c r="I30" s="43" t="s">
        <v>220</v>
      </c>
      <c r="J30" s="43" t="s">
        <v>220</v>
      </c>
      <c r="K30" s="43" t="s">
        <v>220</v>
      </c>
      <c r="L30" s="43" t="s">
        <v>220</v>
      </c>
    </row>
    <row r="31" spans="1:12" x14ac:dyDescent="0.25">
      <c r="A31" s="7" t="s">
        <v>5</v>
      </c>
      <c r="B31" s="43" t="s">
        <v>220</v>
      </c>
      <c r="C31" s="8" t="s">
        <v>4</v>
      </c>
      <c r="D31" s="7" t="s">
        <v>5</v>
      </c>
      <c r="E31" s="43" t="s">
        <v>220</v>
      </c>
      <c r="F31" s="43" t="s">
        <v>220</v>
      </c>
      <c r="G31" s="43" t="s">
        <v>220</v>
      </c>
      <c r="H31" s="43" t="s">
        <v>220</v>
      </c>
      <c r="I31" s="43" t="s">
        <v>220</v>
      </c>
      <c r="J31" s="43" t="s">
        <v>220</v>
      </c>
      <c r="K31" s="43" t="s">
        <v>220</v>
      </c>
      <c r="L31" s="43" t="s">
        <v>220</v>
      </c>
    </row>
    <row r="32" spans="1:12" x14ac:dyDescent="0.25">
      <c r="A32" s="7" t="s">
        <v>5</v>
      </c>
      <c r="B32" s="43" t="s">
        <v>220</v>
      </c>
      <c r="C32" s="8" t="s">
        <v>187</v>
      </c>
      <c r="D32" s="7" t="s">
        <v>5</v>
      </c>
      <c r="E32" s="43" t="s">
        <v>220</v>
      </c>
      <c r="F32" s="43" t="s">
        <v>220</v>
      </c>
      <c r="G32" s="43" t="s">
        <v>220</v>
      </c>
      <c r="H32" s="43" t="s">
        <v>220</v>
      </c>
      <c r="I32" s="43" t="s">
        <v>220</v>
      </c>
      <c r="J32" s="43" t="s">
        <v>220</v>
      </c>
      <c r="K32" s="43" t="s">
        <v>220</v>
      </c>
      <c r="L32" s="43" t="s">
        <v>220</v>
      </c>
    </row>
    <row r="33" spans="1:12" x14ac:dyDescent="0.25">
      <c r="A33" s="7" t="s">
        <v>5</v>
      </c>
      <c r="B33" s="43" t="s">
        <v>220</v>
      </c>
      <c r="C33" s="8" t="s">
        <v>27</v>
      </c>
      <c r="D33" s="7" t="s">
        <v>5</v>
      </c>
      <c r="E33" s="43" t="s">
        <v>220</v>
      </c>
      <c r="F33" s="43" t="s">
        <v>220</v>
      </c>
      <c r="G33" s="43" t="s">
        <v>220</v>
      </c>
      <c r="H33" s="43" t="s">
        <v>220</v>
      </c>
      <c r="I33" s="43" t="s">
        <v>220</v>
      </c>
      <c r="J33" s="43" t="s">
        <v>220</v>
      </c>
      <c r="K33" s="43" t="s">
        <v>220</v>
      </c>
      <c r="L33" s="43" t="s">
        <v>220</v>
      </c>
    </row>
    <row r="34" spans="1:12" x14ac:dyDescent="0.25">
      <c r="A34" s="7" t="s">
        <v>5</v>
      </c>
      <c r="B34" s="8" t="s">
        <v>5</v>
      </c>
      <c r="C34" s="8" t="s">
        <v>186</v>
      </c>
      <c r="D34" s="7" t="s">
        <v>5</v>
      </c>
      <c r="E34" s="43" t="s">
        <v>220</v>
      </c>
      <c r="F34" s="43" t="s">
        <v>220</v>
      </c>
      <c r="G34" s="43" t="s">
        <v>220</v>
      </c>
      <c r="H34" s="43" t="s">
        <v>220</v>
      </c>
      <c r="I34" s="43" t="s">
        <v>220</v>
      </c>
      <c r="J34" s="43" t="s">
        <v>220</v>
      </c>
      <c r="K34" s="43" t="s">
        <v>220</v>
      </c>
      <c r="L34" s="43" t="s">
        <v>220</v>
      </c>
    </row>
    <row r="35" spans="1:12" x14ac:dyDescent="0.25">
      <c r="A35" s="7" t="s">
        <v>5</v>
      </c>
      <c r="B35" s="8" t="s">
        <v>5</v>
      </c>
      <c r="C35" s="8" t="s">
        <v>185</v>
      </c>
      <c r="D35" s="7" t="s">
        <v>182</v>
      </c>
      <c r="E35" s="43" t="s">
        <v>220</v>
      </c>
      <c r="F35" s="43" t="s">
        <v>220</v>
      </c>
      <c r="G35" s="43" t="s">
        <v>220</v>
      </c>
      <c r="H35" s="43" t="s">
        <v>220</v>
      </c>
      <c r="I35" s="43" t="s">
        <v>220</v>
      </c>
      <c r="J35" s="43" t="s">
        <v>220</v>
      </c>
      <c r="K35" s="43" t="s">
        <v>220</v>
      </c>
      <c r="L35" s="43" t="s">
        <v>220</v>
      </c>
    </row>
    <row r="36" spans="1:12" x14ac:dyDescent="0.25">
      <c r="A36" s="7" t="s">
        <v>5</v>
      </c>
      <c r="B36" s="8" t="s">
        <v>5</v>
      </c>
      <c r="C36" s="8" t="s">
        <v>184</v>
      </c>
      <c r="D36" s="7" t="s">
        <v>182</v>
      </c>
      <c r="E36" s="43" t="s">
        <v>220</v>
      </c>
      <c r="F36" s="43" t="s">
        <v>220</v>
      </c>
      <c r="G36" s="43" t="s">
        <v>220</v>
      </c>
      <c r="H36" s="43" t="s">
        <v>220</v>
      </c>
      <c r="I36" s="43" t="s">
        <v>220</v>
      </c>
      <c r="J36" s="43" t="s">
        <v>220</v>
      </c>
      <c r="K36" s="43" t="s">
        <v>220</v>
      </c>
      <c r="L36" s="43" t="s">
        <v>220</v>
      </c>
    </row>
    <row r="37" spans="1:12" x14ac:dyDescent="0.25">
      <c r="A37" s="7" t="s">
        <v>5</v>
      </c>
      <c r="B37" s="8" t="s">
        <v>5</v>
      </c>
      <c r="C37" s="8" t="s">
        <v>183</v>
      </c>
      <c r="D37" s="7" t="s">
        <v>182</v>
      </c>
      <c r="E37" s="43" t="s">
        <v>220</v>
      </c>
      <c r="F37" s="43" t="s">
        <v>220</v>
      </c>
      <c r="G37" s="43" t="s">
        <v>220</v>
      </c>
      <c r="H37" s="43" t="s">
        <v>220</v>
      </c>
      <c r="I37" s="43" t="s">
        <v>220</v>
      </c>
      <c r="J37" s="43" t="s">
        <v>220</v>
      </c>
      <c r="K37" s="43" t="s">
        <v>220</v>
      </c>
      <c r="L37" s="43" t="s">
        <v>220</v>
      </c>
    </row>
    <row r="38" spans="1:12" x14ac:dyDescent="0.25">
      <c r="A38" s="7" t="s">
        <v>5</v>
      </c>
      <c r="B38" s="8" t="s">
        <v>5</v>
      </c>
      <c r="C38" s="17" t="s">
        <v>181</v>
      </c>
      <c r="D38" s="7" t="s">
        <v>5</v>
      </c>
      <c r="E38" s="43" t="s">
        <v>220</v>
      </c>
      <c r="F38" s="43" t="s">
        <v>220</v>
      </c>
      <c r="G38" s="43" t="s">
        <v>220</v>
      </c>
      <c r="H38" s="43" t="s">
        <v>220</v>
      </c>
      <c r="I38" s="43" t="s">
        <v>220</v>
      </c>
      <c r="J38" s="43" t="s">
        <v>220</v>
      </c>
      <c r="K38" s="43" t="s">
        <v>220</v>
      </c>
      <c r="L38" s="43" t="s">
        <v>220</v>
      </c>
    </row>
    <row r="39" spans="1:12" x14ac:dyDescent="0.25">
      <c r="A39" s="7" t="s">
        <v>5</v>
      </c>
      <c r="B39" s="8" t="s">
        <v>5</v>
      </c>
      <c r="C39" s="8" t="s">
        <v>180</v>
      </c>
      <c r="D39" s="7" t="s">
        <v>179</v>
      </c>
      <c r="E39" s="43" t="s">
        <v>220</v>
      </c>
      <c r="F39" s="43" t="s">
        <v>220</v>
      </c>
      <c r="G39" s="43" t="s">
        <v>220</v>
      </c>
      <c r="H39" s="43" t="s">
        <v>220</v>
      </c>
      <c r="I39" s="43" t="s">
        <v>220</v>
      </c>
      <c r="J39" s="43" t="s">
        <v>220</v>
      </c>
      <c r="K39" s="43" t="s">
        <v>220</v>
      </c>
      <c r="L39" s="43" t="s">
        <v>220</v>
      </c>
    </row>
    <row r="40" spans="1:12" x14ac:dyDescent="0.25">
      <c r="A40" s="300" t="s">
        <v>178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</row>
    <row r="41" spans="1:12" x14ac:dyDescent="0.25">
      <c r="A41" s="43" t="s">
        <v>220</v>
      </c>
      <c r="B41" s="43" t="s">
        <v>220</v>
      </c>
      <c r="C41" s="43" t="s">
        <v>220</v>
      </c>
      <c r="D41" s="43" t="s">
        <v>220</v>
      </c>
      <c r="E41" s="43" t="s">
        <v>220</v>
      </c>
      <c r="F41" s="43" t="s">
        <v>220</v>
      </c>
      <c r="G41" s="43" t="s">
        <v>220</v>
      </c>
      <c r="H41" s="43" t="s">
        <v>220</v>
      </c>
      <c r="I41" s="43" t="s">
        <v>220</v>
      </c>
      <c r="J41" s="43" t="s">
        <v>220</v>
      </c>
      <c r="K41" s="9" t="s">
        <v>5</v>
      </c>
      <c r="L41" s="9" t="s">
        <v>5</v>
      </c>
    </row>
    <row r="42" spans="1:12" x14ac:dyDescent="0.25">
      <c r="A42" s="7" t="s">
        <v>5</v>
      </c>
      <c r="B42" s="17" t="s">
        <v>5</v>
      </c>
      <c r="C42" s="17" t="s">
        <v>25</v>
      </c>
      <c r="D42" s="7" t="s">
        <v>5</v>
      </c>
      <c r="E42" s="9" t="s">
        <v>5</v>
      </c>
      <c r="F42" s="9" t="s">
        <v>5</v>
      </c>
      <c r="G42" s="9" t="s">
        <v>5</v>
      </c>
      <c r="H42" s="9" t="s">
        <v>5</v>
      </c>
      <c r="I42" s="9" t="s">
        <v>5</v>
      </c>
      <c r="J42" s="43" t="s">
        <v>220</v>
      </c>
      <c r="K42" s="43"/>
      <c r="L42" s="43" t="s">
        <v>220</v>
      </c>
    </row>
    <row r="43" spans="1:12" x14ac:dyDescent="0.25">
      <c r="A43" s="7" t="s">
        <v>5</v>
      </c>
      <c r="B43" s="17" t="s">
        <v>5</v>
      </c>
      <c r="C43" s="8" t="s">
        <v>26</v>
      </c>
      <c r="D43" s="7" t="s">
        <v>5</v>
      </c>
      <c r="E43" s="9" t="s">
        <v>5</v>
      </c>
      <c r="F43" s="9" t="s">
        <v>5</v>
      </c>
      <c r="G43" s="9" t="s">
        <v>5</v>
      </c>
      <c r="H43" s="9" t="s">
        <v>5</v>
      </c>
      <c r="I43" s="9" t="s">
        <v>5</v>
      </c>
      <c r="J43" s="43" t="s">
        <v>220</v>
      </c>
      <c r="K43" s="43" t="s">
        <v>220</v>
      </c>
      <c r="L43" s="43" t="s">
        <v>220</v>
      </c>
    </row>
    <row r="44" spans="1:12" x14ac:dyDescent="0.25">
      <c r="A44" s="7" t="s">
        <v>5</v>
      </c>
      <c r="B44" s="17" t="s">
        <v>5</v>
      </c>
      <c r="C44" s="8" t="s">
        <v>4</v>
      </c>
      <c r="D44" s="7" t="s">
        <v>5</v>
      </c>
      <c r="E44" s="9" t="s">
        <v>5</v>
      </c>
      <c r="F44" s="9" t="s">
        <v>5</v>
      </c>
      <c r="G44" s="9" t="s">
        <v>5</v>
      </c>
      <c r="H44" s="9" t="s">
        <v>5</v>
      </c>
      <c r="I44" s="9" t="s">
        <v>5</v>
      </c>
      <c r="J44" s="43" t="s">
        <v>220</v>
      </c>
      <c r="K44" s="43" t="s">
        <v>220</v>
      </c>
      <c r="L44" s="43" t="s">
        <v>220</v>
      </c>
    </row>
    <row r="45" spans="1:12" x14ac:dyDescent="0.25">
      <c r="A45" s="7" t="s">
        <v>5</v>
      </c>
      <c r="B45" s="17" t="s">
        <v>5</v>
      </c>
      <c r="C45" s="8" t="s">
        <v>27</v>
      </c>
      <c r="D45" s="7" t="s">
        <v>5</v>
      </c>
      <c r="E45" s="9" t="s">
        <v>5</v>
      </c>
      <c r="F45" s="9" t="s">
        <v>5</v>
      </c>
      <c r="G45" s="9" t="s">
        <v>5</v>
      </c>
      <c r="H45" s="9" t="s">
        <v>5</v>
      </c>
      <c r="I45" s="9" t="s">
        <v>5</v>
      </c>
      <c r="J45" s="43" t="s">
        <v>220</v>
      </c>
      <c r="K45" s="43" t="s">
        <v>220</v>
      </c>
      <c r="L45" s="43" t="s">
        <v>220</v>
      </c>
    </row>
    <row r="46" spans="1:12" x14ac:dyDescent="0.25">
      <c r="A46" s="7" t="s">
        <v>5</v>
      </c>
      <c r="B46" s="17" t="s">
        <v>5</v>
      </c>
      <c r="C46" s="8" t="s">
        <v>28</v>
      </c>
      <c r="D46" s="7" t="s">
        <v>5</v>
      </c>
      <c r="E46" s="9" t="s">
        <v>5</v>
      </c>
      <c r="F46" s="9" t="s">
        <v>5</v>
      </c>
      <c r="G46" s="9" t="s">
        <v>5</v>
      </c>
      <c r="H46" s="9" t="s">
        <v>5</v>
      </c>
      <c r="I46" s="9" t="s">
        <v>5</v>
      </c>
      <c r="J46" s="43" t="s">
        <v>220</v>
      </c>
      <c r="K46" s="43" t="s">
        <v>220</v>
      </c>
      <c r="L46" s="43" t="s">
        <v>220</v>
      </c>
    </row>
    <row r="47" spans="1:12" x14ac:dyDescent="0.25">
      <c r="A47" s="7" t="s">
        <v>5</v>
      </c>
      <c r="B47" s="17" t="s">
        <v>5</v>
      </c>
      <c r="C47" s="8" t="s">
        <v>29</v>
      </c>
      <c r="D47" s="7" t="s">
        <v>5</v>
      </c>
      <c r="E47" s="9" t="s">
        <v>5</v>
      </c>
      <c r="F47" s="9" t="s">
        <v>5</v>
      </c>
      <c r="G47" s="9" t="s">
        <v>5</v>
      </c>
      <c r="H47" s="9" t="s">
        <v>5</v>
      </c>
      <c r="I47" s="9" t="s">
        <v>5</v>
      </c>
      <c r="J47" s="43" t="s">
        <v>220</v>
      </c>
      <c r="K47" s="43" t="s">
        <v>220</v>
      </c>
      <c r="L47" s="43" t="s">
        <v>220</v>
      </c>
    </row>
    <row r="48" spans="1:12" x14ac:dyDescent="0.25">
      <c r="A48" s="7" t="s">
        <v>5</v>
      </c>
      <c r="B48" s="17" t="s">
        <v>5</v>
      </c>
      <c r="C48" s="8" t="s">
        <v>30</v>
      </c>
      <c r="D48" s="7" t="s">
        <v>5</v>
      </c>
      <c r="E48" s="9" t="s">
        <v>5</v>
      </c>
      <c r="F48" s="9" t="s">
        <v>5</v>
      </c>
      <c r="G48" s="9" t="s">
        <v>5</v>
      </c>
      <c r="H48" s="9" t="s">
        <v>5</v>
      </c>
      <c r="I48" s="9" t="s">
        <v>5</v>
      </c>
      <c r="J48" s="43" t="s">
        <v>220</v>
      </c>
      <c r="K48" s="43" t="s">
        <v>220</v>
      </c>
      <c r="L48" s="43" t="s">
        <v>220</v>
      </c>
    </row>
    <row r="50" spans="2:11" x14ac:dyDescent="0.25">
      <c r="B50" s="6" t="s">
        <v>44</v>
      </c>
    </row>
    <row r="51" spans="2:11" ht="36" customHeight="1" x14ac:dyDescent="0.25">
      <c r="B51" s="254" t="s">
        <v>238</v>
      </c>
      <c r="C51" s="254"/>
      <c r="D51" s="254"/>
      <c r="E51" s="254"/>
      <c r="F51" s="254"/>
      <c r="G51" s="254"/>
      <c r="H51" s="254"/>
      <c r="I51" s="254"/>
      <c r="J51" s="254"/>
      <c r="K51" s="254"/>
    </row>
  </sheetData>
  <mergeCells count="11">
    <mergeCell ref="B51:K51"/>
    <mergeCell ref="K25:K26"/>
    <mergeCell ref="L25:L26"/>
    <mergeCell ref="A28:L28"/>
    <mergeCell ref="A40:L40"/>
    <mergeCell ref="E25:G25"/>
    <mergeCell ref="H25:J25"/>
    <mergeCell ref="A25:A26"/>
    <mergeCell ref="B25:B26"/>
    <mergeCell ref="C25:C26"/>
    <mergeCell ref="D25:D26"/>
  </mergeCells>
  <pageMargins left="0.25" right="0.25" top="0.75" bottom="0.75" header="0.3" footer="0.3"/>
  <pageSetup paperSize="9" scale="4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F161"/>
  <sheetViews>
    <sheetView topLeftCell="A10" zoomScale="70" zoomScaleNormal="70" zoomScaleSheetLayoutView="70" workbookViewId="0">
      <selection activeCell="B60" sqref="B60"/>
    </sheetView>
  </sheetViews>
  <sheetFormatPr defaultRowHeight="15.75" x14ac:dyDescent="0.25"/>
  <cols>
    <col min="1" max="1" width="9" style="21"/>
    <col min="2" max="2" width="112.625" style="18" customWidth="1"/>
    <col min="3" max="3" width="9" style="6"/>
    <col min="4" max="4" width="77.25" style="6" customWidth="1"/>
    <col min="5" max="16384" width="9" style="6"/>
  </cols>
  <sheetData>
    <row r="2" spans="1:6" s="25" customFormat="1" x14ac:dyDescent="0.2">
      <c r="A2" s="23"/>
      <c r="B2" s="41" t="s">
        <v>162</v>
      </c>
    </row>
    <row r="3" spans="1:6" s="25" customFormat="1" x14ac:dyDescent="0.2">
      <c r="A3" s="23"/>
      <c r="B3" s="24"/>
    </row>
    <row r="4" spans="1:6" s="25" customFormat="1" x14ac:dyDescent="0.2">
      <c r="A4" s="23"/>
      <c r="B4" s="24"/>
    </row>
    <row r="5" spans="1:6" s="36" customFormat="1" x14ac:dyDescent="0.2">
      <c r="B5" s="37" t="s">
        <v>175</v>
      </c>
      <c r="D5" s="37"/>
    </row>
    <row r="6" spans="1:6" s="26" customFormat="1" x14ac:dyDescent="0.25">
      <c r="A6" s="38" t="s">
        <v>161</v>
      </c>
      <c r="B6" s="39" t="s">
        <v>0</v>
      </c>
    </row>
    <row r="7" spans="1:6" x14ac:dyDescent="0.25">
      <c r="A7" s="22">
        <v>1</v>
      </c>
      <c r="B7" s="28" t="s">
        <v>45</v>
      </c>
      <c r="F7" s="13"/>
    </row>
    <row r="8" spans="1:6" x14ac:dyDescent="0.25">
      <c r="A8" s="22">
        <v>2</v>
      </c>
      <c r="B8" s="28" t="s">
        <v>46</v>
      </c>
      <c r="F8" s="13"/>
    </row>
    <row r="9" spans="1:6" x14ac:dyDescent="0.25">
      <c r="A9" s="22">
        <v>3</v>
      </c>
      <c r="B9" s="28" t="s">
        <v>47</v>
      </c>
      <c r="F9" s="13"/>
    </row>
    <row r="10" spans="1:6" x14ac:dyDescent="0.25">
      <c r="A10" s="22">
        <v>4</v>
      </c>
      <c r="B10" s="28" t="s">
        <v>48</v>
      </c>
      <c r="F10" s="13"/>
    </row>
    <row r="11" spans="1:6" x14ac:dyDescent="0.25">
      <c r="A11" s="22">
        <v>5</v>
      </c>
      <c r="B11" s="28" t="s">
        <v>49</v>
      </c>
      <c r="F11" s="13"/>
    </row>
    <row r="12" spans="1:6" x14ac:dyDescent="0.25">
      <c r="A12" s="22">
        <v>6</v>
      </c>
      <c r="B12" s="28" t="s">
        <v>50</v>
      </c>
      <c r="F12" s="13"/>
    </row>
    <row r="13" spans="1:6" x14ac:dyDescent="0.25">
      <c r="A13" s="22">
        <v>7</v>
      </c>
      <c r="B13" s="28" t="s">
        <v>51</v>
      </c>
      <c r="F13" s="13"/>
    </row>
    <row r="14" spans="1:6" x14ac:dyDescent="0.25">
      <c r="A14" s="22">
        <v>8</v>
      </c>
      <c r="B14" s="28" t="s">
        <v>52</v>
      </c>
      <c r="F14" s="13"/>
    </row>
    <row r="15" spans="1:6" x14ac:dyDescent="0.25">
      <c r="A15" s="22">
        <v>9</v>
      </c>
      <c r="B15" s="28" t="s">
        <v>53</v>
      </c>
    </row>
    <row r="16" spans="1:6" x14ac:dyDescent="0.25">
      <c r="A16" s="22">
        <v>10</v>
      </c>
      <c r="B16" s="28" t="s">
        <v>54</v>
      </c>
    </row>
    <row r="17" spans="1:2" x14ac:dyDescent="0.25">
      <c r="A17" s="22">
        <v>11</v>
      </c>
      <c r="B17" s="28" t="s">
        <v>55</v>
      </c>
    </row>
    <row r="18" spans="1:2" x14ac:dyDescent="0.25">
      <c r="A18" s="22">
        <v>12</v>
      </c>
      <c r="B18" s="28" t="s">
        <v>56</v>
      </c>
    </row>
    <row r="19" spans="1:2" x14ac:dyDescent="0.25">
      <c r="A19" s="22">
        <v>13</v>
      </c>
      <c r="B19" s="28" t="s">
        <v>57</v>
      </c>
    </row>
    <row r="20" spans="1:2" x14ac:dyDescent="0.25">
      <c r="A20" s="22">
        <v>14</v>
      </c>
      <c r="B20" s="28" t="s">
        <v>58</v>
      </c>
    </row>
    <row r="21" spans="1:2" x14ac:dyDescent="0.25">
      <c r="A21" s="22">
        <v>15</v>
      </c>
      <c r="B21" s="28" t="s">
        <v>58</v>
      </c>
    </row>
    <row r="22" spans="1:2" x14ac:dyDescent="0.25">
      <c r="A22" s="22">
        <v>16</v>
      </c>
      <c r="B22" s="28" t="s">
        <v>59</v>
      </c>
    </row>
    <row r="23" spans="1:2" x14ac:dyDescent="0.25">
      <c r="A23" s="22">
        <v>17</v>
      </c>
      <c r="B23" s="28" t="s">
        <v>60</v>
      </c>
    </row>
    <row r="24" spans="1:2" x14ac:dyDescent="0.25">
      <c r="A24" s="22">
        <v>18</v>
      </c>
      <c r="B24" s="28" t="s">
        <v>61</v>
      </c>
    </row>
    <row r="25" spans="1:2" x14ac:dyDescent="0.25">
      <c r="A25" s="22">
        <v>19</v>
      </c>
      <c r="B25" s="28" t="s">
        <v>62</v>
      </c>
    </row>
    <row r="26" spans="1:2" x14ac:dyDescent="0.25">
      <c r="A26" s="22">
        <v>20</v>
      </c>
      <c r="B26" s="28" t="s">
        <v>63</v>
      </c>
    </row>
    <row r="27" spans="1:2" x14ac:dyDescent="0.25">
      <c r="A27" s="22">
        <v>21</v>
      </c>
      <c r="B27" s="28" t="s">
        <v>64</v>
      </c>
    </row>
    <row r="28" spans="1:2" x14ac:dyDescent="0.25">
      <c r="A28" s="22">
        <v>22</v>
      </c>
      <c r="B28" s="28" t="s">
        <v>65</v>
      </c>
    </row>
    <row r="29" spans="1:2" x14ac:dyDescent="0.25">
      <c r="A29" s="22">
        <v>23</v>
      </c>
      <c r="B29" s="28" t="s">
        <v>66</v>
      </c>
    </row>
    <row r="30" spans="1:2" x14ac:dyDescent="0.25">
      <c r="A30" s="22">
        <v>24</v>
      </c>
      <c r="B30" s="28" t="s">
        <v>67</v>
      </c>
    </row>
    <row r="31" spans="1:2" x14ac:dyDescent="0.25">
      <c r="A31" s="22">
        <v>25</v>
      </c>
      <c r="B31" s="28" t="s">
        <v>68</v>
      </c>
    </row>
    <row r="32" spans="1:2" x14ac:dyDescent="0.25">
      <c r="A32" s="22">
        <v>26</v>
      </c>
      <c r="B32" s="28" t="s">
        <v>69</v>
      </c>
    </row>
    <row r="33" spans="1:2" x14ac:dyDescent="0.25">
      <c r="A33" s="22">
        <v>27</v>
      </c>
      <c r="B33" s="28" t="s">
        <v>70</v>
      </c>
    </row>
    <row r="34" spans="1:2" x14ac:dyDescent="0.25">
      <c r="A34" s="22">
        <v>28</v>
      </c>
      <c r="B34" s="28" t="s">
        <v>71</v>
      </c>
    </row>
    <row r="35" spans="1:2" x14ac:dyDescent="0.25">
      <c r="A35" s="22">
        <v>29</v>
      </c>
      <c r="B35" s="28" t="s">
        <v>72</v>
      </c>
    </row>
    <row r="36" spans="1:2" x14ac:dyDescent="0.25">
      <c r="A36" s="22">
        <v>30</v>
      </c>
      <c r="B36" s="28" t="s">
        <v>73</v>
      </c>
    </row>
    <row r="37" spans="1:2" x14ac:dyDescent="0.25">
      <c r="A37" s="22">
        <v>31</v>
      </c>
      <c r="B37" s="28" t="s">
        <v>74</v>
      </c>
    </row>
    <row r="38" spans="1:2" x14ac:dyDescent="0.25">
      <c r="A38" s="22">
        <v>32</v>
      </c>
      <c r="B38" s="28" t="s">
        <v>75</v>
      </c>
    </row>
    <row r="39" spans="1:2" x14ac:dyDescent="0.25">
      <c r="A39" s="22">
        <v>33</v>
      </c>
      <c r="B39" s="28" t="s">
        <v>76</v>
      </c>
    </row>
    <row r="40" spans="1:2" x14ac:dyDescent="0.25">
      <c r="A40" s="22">
        <v>34</v>
      </c>
      <c r="B40" s="28" t="s">
        <v>77</v>
      </c>
    </row>
    <row r="41" spans="1:2" x14ac:dyDescent="0.25">
      <c r="A41" s="22">
        <v>35</v>
      </c>
      <c r="B41" s="28" t="s">
        <v>78</v>
      </c>
    </row>
    <row r="42" spans="1:2" x14ac:dyDescent="0.25">
      <c r="A42" s="22">
        <v>36</v>
      </c>
      <c r="B42" s="28" t="s">
        <v>79</v>
      </c>
    </row>
    <row r="43" spans="1:2" x14ac:dyDescent="0.25">
      <c r="A43" s="22">
        <v>37</v>
      </c>
      <c r="B43" s="28" t="s">
        <v>80</v>
      </c>
    </row>
    <row r="44" spans="1:2" x14ac:dyDescent="0.25">
      <c r="A44" s="22">
        <v>38</v>
      </c>
      <c r="B44" s="28" t="s">
        <v>81</v>
      </c>
    </row>
    <row r="45" spans="1:2" x14ac:dyDescent="0.25">
      <c r="A45" s="22">
        <v>39</v>
      </c>
      <c r="B45" s="28" t="s">
        <v>82</v>
      </c>
    </row>
    <row r="46" spans="1:2" x14ac:dyDescent="0.25">
      <c r="A46" s="22">
        <v>40</v>
      </c>
      <c r="B46" s="28" t="s">
        <v>83</v>
      </c>
    </row>
    <row r="47" spans="1:2" x14ac:dyDescent="0.25">
      <c r="A47" s="22">
        <v>41</v>
      </c>
      <c r="B47" s="28" t="s">
        <v>84</v>
      </c>
    </row>
    <row r="48" spans="1:2" x14ac:dyDescent="0.25">
      <c r="A48" s="22">
        <v>42</v>
      </c>
      <c r="B48" s="28" t="s">
        <v>85</v>
      </c>
    </row>
    <row r="49" spans="1:2" x14ac:dyDescent="0.25">
      <c r="A49" s="22">
        <v>43</v>
      </c>
      <c r="B49" s="28" t="s">
        <v>86</v>
      </c>
    </row>
    <row r="50" spans="1:2" x14ac:dyDescent="0.25">
      <c r="A50" s="22">
        <v>44</v>
      </c>
      <c r="B50" s="28" t="s">
        <v>87</v>
      </c>
    </row>
    <row r="51" spans="1:2" x14ac:dyDescent="0.25">
      <c r="A51" s="22">
        <v>45</v>
      </c>
      <c r="B51" s="28" t="s">
        <v>88</v>
      </c>
    </row>
    <row r="52" spans="1:2" x14ac:dyDescent="0.25">
      <c r="A52" s="22">
        <v>46</v>
      </c>
      <c r="B52" s="28" t="s">
        <v>89</v>
      </c>
    </row>
    <row r="53" spans="1:2" x14ac:dyDescent="0.25">
      <c r="A53" s="22">
        <v>47</v>
      </c>
      <c r="B53" s="28" t="s">
        <v>90</v>
      </c>
    </row>
    <row r="54" spans="1:2" x14ac:dyDescent="0.25">
      <c r="A54" s="22">
        <v>48</v>
      </c>
      <c r="B54" s="28" t="s">
        <v>91</v>
      </c>
    </row>
    <row r="55" spans="1:2" x14ac:dyDescent="0.25">
      <c r="A55" s="22">
        <v>49</v>
      </c>
      <c r="B55" s="28" t="s">
        <v>92</v>
      </c>
    </row>
    <row r="56" spans="1:2" x14ac:dyDescent="0.25">
      <c r="A56" s="22">
        <v>50</v>
      </c>
      <c r="B56" s="28" t="s">
        <v>93</v>
      </c>
    </row>
    <row r="57" spans="1:2" x14ac:dyDescent="0.25">
      <c r="A57" s="22">
        <v>51</v>
      </c>
      <c r="B57" s="28" t="s">
        <v>94</v>
      </c>
    </row>
    <row r="58" spans="1:2" x14ac:dyDescent="0.25">
      <c r="A58" s="22">
        <v>52</v>
      </c>
      <c r="B58" s="28" t="s">
        <v>95</v>
      </c>
    </row>
    <row r="59" spans="1:2" x14ac:dyDescent="0.25">
      <c r="A59" s="22">
        <v>53</v>
      </c>
      <c r="B59" s="28" t="s">
        <v>96</v>
      </c>
    </row>
    <row r="60" spans="1:2" x14ac:dyDescent="0.25">
      <c r="A60" s="22">
        <v>54</v>
      </c>
      <c r="B60" s="28" t="s">
        <v>97</v>
      </c>
    </row>
    <row r="61" spans="1:2" x14ac:dyDescent="0.25">
      <c r="A61" s="22">
        <v>55</v>
      </c>
      <c r="B61" s="28" t="s">
        <v>98</v>
      </c>
    </row>
    <row r="62" spans="1:2" x14ac:dyDescent="0.25">
      <c r="A62" s="22">
        <v>56</v>
      </c>
      <c r="B62" s="28" t="s">
        <v>99</v>
      </c>
    </row>
    <row r="63" spans="1:2" x14ac:dyDescent="0.25">
      <c r="A63" s="22">
        <v>57</v>
      </c>
      <c r="B63" s="28" t="s">
        <v>100</v>
      </c>
    </row>
    <row r="64" spans="1:2" x14ac:dyDescent="0.25">
      <c r="A64" s="22">
        <v>58</v>
      </c>
      <c r="B64" s="28" t="s">
        <v>101</v>
      </c>
    </row>
    <row r="65" spans="1:2" x14ac:dyDescent="0.25">
      <c r="A65" s="22">
        <v>59</v>
      </c>
      <c r="B65" s="28" t="s">
        <v>102</v>
      </c>
    </row>
    <row r="66" spans="1:2" x14ac:dyDescent="0.25">
      <c r="A66" s="22">
        <v>60</v>
      </c>
      <c r="B66" s="28" t="s">
        <v>103</v>
      </c>
    </row>
    <row r="67" spans="1:2" x14ac:dyDescent="0.25">
      <c r="A67" s="22">
        <v>61</v>
      </c>
      <c r="B67" s="28" t="s">
        <v>104</v>
      </c>
    </row>
    <row r="68" spans="1:2" x14ac:dyDescent="0.25">
      <c r="A68" s="22">
        <v>62</v>
      </c>
      <c r="B68" s="28" t="s">
        <v>105</v>
      </c>
    </row>
    <row r="69" spans="1:2" x14ac:dyDescent="0.25">
      <c r="A69" s="22">
        <v>63</v>
      </c>
      <c r="B69" s="28" t="s">
        <v>106</v>
      </c>
    </row>
    <row r="70" spans="1:2" x14ac:dyDescent="0.25">
      <c r="A70" s="22">
        <v>64</v>
      </c>
      <c r="B70" s="28" t="s">
        <v>107</v>
      </c>
    </row>
    <row r="71" spans="1:2" x14ac:dyDescent="0.25">
      <c r="A71" s="22">
        <v>65</v>
      </c>
      <c r="B71" s="28" t="s">
        <v>108</v>
      </c>
    </row>
    <row r="72" spans="1:2" x14ac:dyDescent="0.25">
      <c r="A72" s="22">
        <v>66</v>
      </c>
      <c r="B72" s="28" t="s">
        <v>109</v>
      </c>
    </row>
    <row r="73" spans="1:2" x14ac:dyDescent="0.25">
      <c r="A73" s="22">
        <v>67</v>
      </c>
      <c r="B73" s="28" t="s">
        <v>2</v>
      </c>
    </row>
    <row r="74" spans="1:2" x14ac:dyDescent="0.25">
      <c r="A74" s="22">
        <v>68</v>
      </c>
      <c r="B74" s="28" t="s">
        <v>110</v>
      </c>
    </row>
    <row r="75" spans="1:2" x14ac:dyDescent="0.25">
      <c r="A75" s="22">
        <v>69</v>
      </c>
      <c r="B75" s="28" t="s">
        <v>111</v>
      </c>
    </row>
    <row r="76" spans="1:2" x14ac:dyDescent="0.25">
      <c r="A76" s="22">
        <v>70</v>
      </c>
      <c r="B76" s="28" t="s">
        <v>112</v>
      </c>
    </row>
    <row r="77" spans="1:2" x14ac:dyDescent="0.25">
      <c r="A77" s="22">
        <v>71</v>
      </c>
      <c r="B77" s="28" t="s">
        <v>113</v>
      </c>
    </row>
    <row r="78" spans="1:2" x14ac:dyDescent="0.25">
      <c r="A78" s="22">
        <v>72</v>
      </c>
      <c r="B78" s="28" t="s">
        <v>114</v>
      </c>
    </row>
    <row r="79" spans="1:2" x14ac:dyDescent="0.25">
      <c r="A79" s="22">
        <v>73</v>
      </c>
      <c r="B79" s="28" t="s">
        <v>115</v>
      </c>
    </row>
    <row r="80" spans="1:2" x14ac:dyDescent="0.25">
      <c r="A80" s="22">
        <v>74</v>
      </c>
      <c r="B80" s="28" t="s">
        <v>116</v>
      </c>
    </row>
    <row r="81" spans="1:2" x14ac:dyDescent="0.25">
      <c r="A81" s="22">
        <v>75</v>
      </c>
      <c r="B81" s="28" t="s">
        <v>117</v>
      </c>
    </row>
    <row r="82" spans="1:2" x14ac:dyDescent="0.25">
      <c r="A82" s="22">
        <v>76</v>
      </c>
      <c r="B82" s="28" t="s">
        <v>118</v>
      </c>
    </row>
    <row r="83" spans="1:2" x14ac:dyDescent="0.25">
      <c r="A83" s="22">
        <v>77</v>
      </c>
      <c r="B83" s="28" t="s">
        <v>119</v>
      </c>
    </row>
    <row r="84" spans="1:2" x14ac:dyDescent="0.25">
      <c r="A84" s="22">
        <v>78</v>
      </c>
      <c r="B84" s="28" t="s">
        <v>120</v>
      </c>
    </row>
    <row r="85" spans="1:2" x14ac:dyDescent="0.25">
      <c r="A85" s="22">
        <v>79</v>
      </c>
      <c r="B85" s="28" t="s">
        <v>121</v>
      </c>
    </row>
    <row r="86" spans="1:2" x14ac:dyDescent="0.25">
      <c r="A86" s="22">
        <v>80</v>
      </c>
      <c r="B86" s="28" t="s">
        <v>122</v>
      </c>
    </row>
    <row r="87" spans="1:2" x14ac:dyDescent="0.25">
      <c r="A87" s="22">
        <v>81</v>
      </c>
      <c r="B87" s="28" t="s">
        <v>123</v>
      </c>
    </row>
    <row r="88" spans="1:2" x14ac:dyDescent="0.25">
      <c r="A88" s="22">
        <v>82</v>
      </c>
      <c r="B88" s="28" t="s">
        <v>124</v>
      </c>
    </row>
    <row r="89" spans="1:2" x14ac:dyDescent="0.25">
      <c r="A89" s="22">
        <v>83</v>
      </c>
      <c r="B89" s="28" t="s">
        <v>125</v>
      </c>
    </row>
    <row r="90" spans="1:2" x14ac:dyDescent="0.25">
      <c r="A90" s="22">
        <v>84</v>
      </c>
      <c r="B90" s="28" t="s">
        <v>126</v>
      </c>
    </row>
    <row r="91" spans="1:2" x14ac:dyDescent="0.25">
      <c r="A91" s="22">
        <v>85</v>
      </c>
      <c r="B91" s="28" t="s">
        <v>127</v>
      </c>
    </row>
    <row r="92" spans="1:2" x14ac:dyDescent="0.25">
      <c r="A92" s="22">
        <v>86</v>
      </c>
      <c r="B92" s="28" t="s">
        <v>128</v>
      </c>
    </row>
    <row r="93" spans="1:2" x14ac:dyDescent="0.25">
      <c r="A93" s="22">
        <v>87</v>
      </c>
      <c r="B93" s="28" t="s">
        <v>129</v>
      </c>
    </row>
    <row r="94" spans="1:2" x14ac:dyDescent="0.25">
      <c r="A94" s="22">
        <v>88</v>
      </c>
      <c r="B94" s="28" t="s">
        <v>130</v>
      </c>
    </row>
    <row r="95" spans="1:2" x14ac:dyDescent="0.25">
      <c r="A95" s="22">
        <v>89</v>
      </c>
      <c r="B95" s="28" t="s">
        <v>131</v>
      </c>
    </row>
    <row r="96" spans="1:2" x14ac:dyDescent="0.25">
      <c r="A96" s="22">
        <v>90</v>
      </c>
      <c r="B96" s="28" t="s">
        <v>132</v>
      </c>
    </row>
    <row r="97" spans="1:2" x14ac:dyDescent="0.25">
      <c r="A97" s="22">
        <v>91</v>
      </c>
      <c r="B97" s="28" t="s">
        <v>133</v>
      </c>
    </row>
    <row r="98" spans="1:2" x14ac:dyDescent="0.25">
      <c r="A98" s="22">
        <v>92</v>
      </c>
      <c r="B98" s="28" t="s">
        <v>134</v>
      </c>
    </row>
    <row r="99" spans="1:2" x14ac:dyDescent="0.25">
      <c r="A99" s="22">
        <v>93</v>
      </c>
      <c r="B99" s="28" t="s">
        <v>135</v>
      </c>
    </row>
    <row r="100" spans="1:2" x14ac:dyDescent="0.25">
      <c r="A100" s="22">
        <v>94</v>
      </c>
      <c r="B100" s="28" t="s">
        <v>136</v>
      </c>
    </row>
    <row r="101" spans="1:2" x14ac:dyDescent="0.25">
      <c r="A101" s="22">
        <v>95</v>
      </c>
      <c r="B101" s="28" t="s">
        <v>137</v>
      </c>
    </row>
    <row r="102" spans="1:2" x14ac:dyDescent="0.25">
      <c r="A102" s="22">
        <v>96</v>
      </c>
      <c r="B102" s="28" t="s">
        <v>138</v>
      </c>
    </row>
    <row r="103" spans="1:2" x14ac:dyDescent="0.25">
      <c r="A103" s="22">
        <v>97</v>
      </c>
      <c r="B103" s="28" t="s">
        <v>139</v>
      </c>
    </row>
    <row r="104" spans="1:2" x14ac:dyDescent="0.25">
      <c r="A104" s="22">
        <v>98</v>
      </c>
      <c r="B104" s="28" t="s">
        <v>140</v>
      </c>
    </row>
    <row r="105" spans="1:2" x14ac:dyDescent="0.25">
      <c r="A105" s="22">
        <v>99</v>
      </c>
      <c r="B105" s="28" t="s">
        <v>141</v>
      </c>
    </row>
    <row r="106" spans="1:2" x14ac:dyDescent="0.25">
      <c r="A106" s="22">
        <v>100</v>
      </c>
      <c r="B106" s="28" t="s">
        <v>142</v>
      </c>
    </row>
    <row r="107" spans="1:2" x14ac:dyDescent="0.25">
      <c r="A107" s="22">
        <v>101</v>
      </c>
      <c r="B107" s="28" t="s">
        <v>143</v>
      </c>
    </row>
    <row r="108" spans="1:2" x14ac:dyDescent="0.25">
      <c r="A108" s="22">
        <v>102</v>
      </c>
      <c r="B108" s="28" t="s">
        <v>84</v>
      </c>
    </row>
    <row r="109" spans="1:2" x14ac:dyDescent="0.25">
      <c r="A109" s="22">
        <v>103</v>
      </c>
      <c r="B109" s="28" t="s">
        <v>144</v>
      </c>
    </row>
    <row r="110" spans="1:2" x14ac:dyDescent="0.25">
      <c r="A110" s="22">
        <v>104</v>
      </c>
      <c r="B110" s="28" t="s">
        <v>145</v>
      </c>
    </row>
    <row r="111" spans="1:2" x14ac:dyDescent="0.25">
      <c r="A111" s="22">
        <v>105</v>
      </c>
      <c r="B111" s="28" t="s">
        <v>146</v>
      </c>
    </row>
    <row r="112" spans="1:2" x14ac:dyDescent="0.25">
      <c r="A112" s="22">
        <v>106</v>
      </c>
      <c r="B112" s="28" t="s">
        <v>147</v>
      </c>
    </row>
    <row r="113" spans="1:2" x14ac:dyDescent="0.25">
      <c r="A113" s="22">
        <v>107</v>
      </c>
      <c r="B113" s="28" t="s">
        <v>89</v>
      </c>
    </row>
    <row r="114" spans="1:2" x14ac:dyDescent="0.25">
      <c r="A114" s="22">
        <v>108</v>
      </c>
      <c r="B114" s="28" t="s">
        <v>90</v>
      </c>
    </row>
    <row r="115" spans="1:2" x14ac:dyDescent="0.25">
      <c r="A115" s="22">
        <v>109</v>
      </c>
      <c r="B115" s="28" t="s">
        <v>92</v>
      </c>
    </row>
    <row r="116" spans="1:2" x14ac:dyDescent="0.25">
      <c r="A116" s="22">
        <v>110</v>
      </c>
      <c r="B116" s="28" t="s">
        <v>93</v>
      </c>
    </row>
    <row r="117" spans="1:2" x14ac:dyDescent="0.25">
      <c r="A117" s="22">
        <v>111</v>
      </c>
      <c r="B117" s="28" t="s">
        <v>94</v>
      </c>
    </row>
    <row r="118" spans="1:2" x14ac:dyDescent="0.25">
      <c r="A118" s="22">
        <v>112</v>
      </c>
      <c r="B118" s="28" t="s">
        <v>96</v>
      </c>
    </row>
    <row r="119" spans="1:2" x14ac:dyDescent="0.25">
      <c r="A119" s="22">
        <v>113</v>
      </c>
      <c r="B119" s="28" t="s">
        <v>97</v>
      </c>
    </row>
    <row r="120" spans="1:2" x14ac:dyDescent="0.25">
      <c r="A120" s="22">
        <v>114</v>
      </c>
      <c r="B120" s="28" t="s">
        <v>99</v>
      </c>
    </row>
    <row r="121" spans="1:2" x14ac:dyDescent="0.25">
      <c r="A121" s="22">
        <v>115</v>
      </c>
      <c r="B121" s="28" t="s">
        <v>84</v>
      </c>
    </row>
    <row r="122" spans="1:2" x14ac:dyDescent="0.25">
      <c r="A122" s="22">
        <v>116</v>
      </c>
      <c r="B122" s="28" t="s">
        <v>148</v>
      </c>
    </row>
    <row r="123" spans="1:2" x14ac:dyDescent="0.25">
      <c r="A123" s="22">
        <v>117</v>
      </c>
      <c r="B123" s="28" t="s">
        <v>149</v>
      </c>
    </row>
    <row r="124" spans="1:2" x14ac:dyDescent="0.25">
      <c r="A124" s="22">
        <v>118</v>
      </c>
      <c r="B124" s="28" t="s">
        <v>150</v>
      </c>
    </row>
    <row r="125" spans="1:2" x14ac:dyDescent="0.25">
      <c r="A125" s="22">
        <v>119</v>
      </c>
      <c r="B125" s="28" t="s">
        <v>151</v>
      </c>
    </row>
    <row r="126" spans="1:2" x14ac:dyDescent="0.25">
      <c r="A126" s="22">
        <v>120</v>
      </c>
      <c r="B126" s="28" t="s">
        <v>89</v>
      </c>
    </row>
    <row r="127" spans="1:2" x14ac:dyDescent="0.25">
      <c r="A127" s="22">
        <v>121</v>
      </c>
      <c r="B127" s="28" t="s">
        <v>90</v>
      </c>
    </row>
    <row r="128" spans="1:2" x14ac:dyDescent="0.25">
      <c r="A128" s="22">
        <v>122</v>
      </c>
      <c r="B128" s="28" t="s">
        <v>92</v>
      </c>
    </row>
    <row r="129" spans="1:2" x14ac:dyDescent="0.25">
      <c r="A129" s="22">
        <v>123</v>
      </c>
      <c r="B129" s="28" t="s">
        <v>93</v>
      </c>
    </row>
    <row r="130" spans="1:2" x14ac:dyDescent="0.25">
      <c r="A130" s="22">
        <v>124</v>
      </c>
      <c r="B130" s="28" t="s">
        <v>94</v>
      </c>
    </row>
    <row r="131" spans="1:2" x14ac:dyDescent="0.25">
      <c r="A131" s="22">
        <v>125</v>
      </c>
      <c r="B131" s="28" t="s">
        <v>96</v>
      </c>
    </row>
    <row r="132" spans="1:2" x14ac:dyDescent="0.25">
      <c r="A132" s="22">
        <v>126</v>
      </c>
      <c r="B132" s="28" t="s">
        <v>97</v>
      </c>
    </row>
    <row r="133" spans="1:2" x14ac:dyDescent="0.25">
      <c r="A133" s="22">
        <v>127</v>
      </c>
      <c r="B133" s="28" t="s">
        <v>99</v>
      </c>
    </row>
    <row r="134" spans="1:2" x14ac:dyDescent="0.25">
      <c r="A134" s="22">
        <v>128</v>
      </c>
      <c r="B134" s="28" t="s">
        <v>84</v>
      </c>
    </row>
    <row r="135" spans="1:2" x14ac:dyDescent="0.25">
      <c r="A135" s="22">
        <v>129</v>
      </c>
      <c r="B135" s="28" t="s">
        <v>152</v>
      </c>
    </row>
    <row r="136" spans="1:2" x14ac:dyDescent="0.25">
      <c r="A136" s="22">
        <v>130</v>
      </c>
      <c r="B136" s="28" t="s">
        <v>153</v>
      </c>
    </row>
    <row r="137" spans="1:2" x14ac:dyDescent="0.25">
      <c r="A137" s="22">
        <v>131</v>
      </c>
      <c r="B137" s="28" t="s">
        <v>154</v>
      </c>
    </row>
    <row r="138" spans="1:2" x14ac:dyDescent="0.25">
      <c r="A138" s="22">
        <v>132</v>
      </c>
      <c r="B138" s="28" t="s">
        <v>155</v>
      </c>
    </row>
    <row r="139" spans="1:2" x14ac:dyDescent="0.25">
      <c r="A139" s="22">
        <v>133</v>
      </c>
      <c r="B139" s="28" t="s">
        <v>89</v>
      </c>
    </row>
    <row r="140" spans="1:2" x14ac:dyDescent="0.25">
      <c r="A140" s="22">
        <v>134</v>
      </c>
      <c r="B140" s="28" t="s">
        <v>90</v>
      </c>
    </row>
    <row r="141" spans="1:2" x14ac:dyDescent="0.25">
      <c r="A141" s="22">
        <v>135</v>
      </c>
      <c r="B141" s="28" t="s">
        <v>92</v>
      </c>
    </row>
    <row r="142" spans="1:2" x14ac:dyDescent="0.25">
      <c r="A142" s="22">
        <v>136</v>
      </c>
      <c r="B142" s="28" t="s">
        <v>93</v>
      </c>
    </row>
    <row r="143" spans="1:2" x14ac:dyDescent="0.25">
      <c r="A143" s="22">
        <v>137</v>
      </c>
      <c r="B143" s="28" t="s">
        <v>94</v>
      </c>
    </row>
    <row r="144" spans="1:2" x14ac:dyDescent="0.25">
      <c r="A144" s="22">
        <v>138</v>
      </c>
      <c r="B144" s="28" t="s">
        <v>96</v>
      </c>
    </row>
    <row r="145" spans="1:2" x14ac:dyDescent="0.25">
      <c r="A145" s="22">
        <v>139</v>
      </c>
      <c r="B145" s="28" t="s">
        <v>97</v>
      </c>
    </row>
    <row r="146" spans="1:2" x14ac:dyDescent="0.25">
      <c r="A146" s="22">
        <v>140</v>
      </c>
      <c r="B146" s="28" t="s">
        <v>99</v>
      </c>
    </row>
    <row r="147" spans="1:2" x14ac:dyDescent="0.25">
      <c r="A147" s="22">
        <v>141</v>
      </c>
      <c r="B147" s="28" t="s">
        <v>84</v>
      </c>
    </row>
    <row r="148" spans="1:2" x14ac:dyDescent="0.25">
      <c r="A148" s="22">
        <v>142</v>
      </c>
      <c r="B148" s="28" t="s">
        <v>156</v>
      </c>
    </row>
    <row r="149" spans="1:2" x14ac:dyDescent="0.25">
      <c r="A149" s="22">
        <v>143</v>
      </c>
      <c r="B149" s="28" t="s">
        <v>157</v>
      </c>
    </row>
    <row r="150" spans="1:2" x14ac:dyDescent="0.25">
      <c r="A150" s="22">
        <v>144</v>
      </c>
      <c r="B150" s="28" t="s">
        <v>158</v>
      </c>
    </row>
    <row r="151" spans="1:2" x14ac:dyDescent="0.25">
      <c r="A151" s="22">
        <v>145</v>
      </c>
      <c r="B151" s="28" t="s">
        <v>159</v>
      </c>
    </row>
    <row r="152" spans="1:2" x14ac:dyDescent="0.25">
      <c r="A152" s="22">
        <v>146</v>
      </c>
      <c r="B152" s="28" t="s">
        <v>89</v>
      </c>
    </row>
    <row r="153" spans="1:2" x14ac:dyDescent="0.25">
      <c r="A153" s="22">
        <v>147</v>
      </c>
      <c r="B153" s="28" t="s">
        <v>90</v>
      </c>
    </row>
    <row r="154" spans="1:2" x14ac:dyDescent="0.25">
      <c r="A154" s="22">
        <v>148</v>
      </c>
      <c r="B154" s="28" t="s">
        <v>92</v>
      </c>
    </row>
    <row r="155" spans="1:2" x14ac:dyDescent="0.25">
      <c r="A155" s="22">
        <v>149</v>
      </c>
      <c r="B155" s="28" t="s">
        <v>93</v>
      </c>
    </row>
    <row r="156" spans="1:2" x14ac:dyDescent="0.25">
      <c r="A156" s="22">
        <v>150</v>
      </c>
      <c r="B156" s="28" t="s">
        <v>94</v>
      </c>
    </row>
    <row r="157" spans="1:2" x14ac:dyDescent="0.25">
      <c r="A157" s="22">
        <v>151</v>
      </c>
      <c r="B157" s="28" t="s">
        <v>96</v>
      </c>
    </row>
    <row r="158" spans="1:2" x14ac:dyDescent="0.25">
      <c r="A158" s="22">
        <v>152</v>
      </c>
      <c r="B158" s="28" t="s">
        <v>97</v>
      </c>
    </row>
    <row r="159" spans="1:2" x14ac:dyDescent="0.25">
      <c r="A159" s="22">
        <v>153</v>
      </c>
      <c r="B159" s="28" t="s">
        <v>99</v>
      </c>
    </row>
    <row r="160" spans="1:2" x14ac:dyDescent="0.25">
      <c r="A160" s="22">
        <v>154</v>
      </c>
      <c r="B160" s="28" t="s">
        <v>160</v>
      </c>
    </row>
    <row r="161" spans="1:2" x14ac:dyDescent="0.25">
      <c r="A161" s="22">
        <v>155</v>
      </c>
      <c r="B161" s="40" t="s">
        <v>176</v>
      </c>
    </row>
  </sheetData>
  <autoFilter ref="A6:F161" xr:uid="{00000000-0009-0000-0000-000010000000}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0"/>
  <sheetViews>
    <sheetView showOutlineSymbols="0" showWhiteSpace="0" topLeftCell="A25" zoomScale="80" zoomScaleNormal="80" zoomScaleSheetLayoutView="70" workbookViewId="0"/>
  </sheetViews>
  <sheetFormatPr defaultRowHeight="15.75" x14ac:dyDescent="0.25"/>
  <cols>
    <col min="1" max="1" width="11.875" style="46" customWidth="1"/>
    <col min="2" max="2" width="31.125" style="46" customWidth="1"/>
    <col min="3" max="3" width="60" style="46" bestFit="1" customWidth="1"/>
    <col min="4" max="8" width="15" style="46" bestFit="1" customWidth="1"/>
    <col min="9" max="9" width="26.125" style="46" customWidth="1"/>
    <col min="10" max="16384" width="9" style="46"/>
  </cols>
  <sheetData>
    <row r="1" spans="1:8" x14ac:dyDescent="0.25">
      <c r="A1" s="45"/>
      <c r="B1" s="45"/>
      <c r="C1" s="45"/>
      <c r="D1" s="45"/>
      <c r="E1" s="45"/>
      <c r="F1" s="45"/>
      <c r="G1" s="45"/>
      <c r="H1" s="45"/>
    </row>
    <row r="2" spans="1:8" x14ac:dyDescent="0.25">
      <c r="A2" s="47"/>
      <c r="B2" s="47" t="s">
        <v>6</v>
      </c>
      <c r="C2" s="48" t="s">
        <v>220</v>
      </c>
      <c r="D2" s="48"/>
      <c r="E2" s="48"/>
      <c r="F2" s="48"/>
      <c r="G2" s="48"/>
      <c r="H2" s="47"/>
    </row>
    <row r="3" spans="1:8" x14ac:dyDescent="0.25">
      <c r="A3" s="50"/>
      <c r="B3" s="50"/>
      <c r="C3" s="50"/>
      <c r="D3" s="50" t="s">
        <v>7</v>
      </c>
      <c r="E3" s="50"/>
      <c r="F3" s="50"/>
      <c r="G3" s="50"/>
      <c r="H3" s="50"/>
    </row>
    <row r="4" spans="1:8" x14ac:dyDescent="0.25">
      <c r="A4" s="47"/>
      <c r="B4" s="47" t="s">
        <v>8</v>
      </c>
      <c r="C4" s="47"/>
      <c r="D4" s="47"/>
      <c r="E4" s="47"/>
      <c r="F4" s="47"/>
      <c r="G4" s="47"/>
      <c r="H4" s="47"/>
    </row>
    <row r="5" spans="1:8" x14ac:dyDescent="0.25">
      <c r="A5" s="47"/>
      <c r="B5" s="47"/>
      <c r="C5" s="47"/>
      <c r="D5" s="47"/>
      <c r="E5" s="47"/>
      <c r="F5" s="47"/>
      <c r="G5" s="47"/>
      <c r="H5" s="47"/>
    </row>
    <row r="6" spans="1:8" x14ac:dyDescent="0.25">
      <c r="A6" s="47"/>
      <c r="B6" s="47" t="s">
        <v>9</v>
      </c>
      <c r="C6" s="52" t="s">
        <v>220</v>
      </c>
      <c r="D6" s="47"/>
      <c r="E6" s="47"/>
      <c r="F6" s="47"/>
      <c r="G6" s="47"/>
      <c r="H6" s="47"/>
    </row>
    <row r="7" spans="1:8" x14ac:dyDescent="0.25">
      <c r="A7" s="47"/>
      <c r="B7" s="47"/>
      <c r="C7" s="48"/>
      <c r="D7" s="48"/>
      <c r="E7" s="48"/>
      <c r="F7" s="48"/>
      <c r="G7" s="48"/>
      <c r="H7" s="47"/>
    </row>
    <row r="8" spans="1:8" x14ac:dyDescent="0.25">
      <c r="A8" s="50"/>
      <c r="B8" s="50"/>
      <c r="C8" s="50"/>
      <c r="D8" s="50"/>
      <c r="E8" s="50"/>
      <c r="F8" s="50"/>
      <c r="G8" s="50"/>
      <c r="H8" s="50"/>
    </row>
    <row r="9" spans="1:8" x14ac:dyDescent="0.25">
      <c r="A9" s="47"/>
      <c r="B9" s="47"/>
      <c r="C9" s="47"/>
      <c r="D9" s="47"/>
      <c r="E9" s="47"/>
      <c r="F9" s="47"/>
      <c r="G9" s="47"/>
      <c r="H9" s="47"/>
    </row>
    <row r="10" spans="1:8" x14ac:dyDescent="0.25">
      <c r="A10" s="47"/>
      <c r="B10" s="47" t="s">
        <v>10</v>
      </c>
      <c r="C10" s="47"/>
      <c r="D10" s="47"/>
      <c r="E10" s="47"/>
      <c r="F10" s="47"/>
      <c r="G10" s="47"/>
      <c r="H10" s="47"/>
    </row>
    <row r="11" spans="1:8" x14ac:dyDescent="0.25">
      <c r="A11" s="47"/>
      <c r="B11" s="47"/>
      <c r="C11" s="47"/>
      <c r="D11" s="47"/>
      <c r="E11" s="47"/>
      <c r="F11" s="47"/>
      <c r="G11" s="47"/>
      <c r="H11" s="47"/>
    </row>
    <row r="12" spans="1:8" x14ac:dyDescent="0.25">
      <c r="A12" s="53"/>
      <c r="B12" s="53"/>
      <c r="C12" s="53"/>
      <c r="D12" s="53" t="s">
        <v>166</v>
      </c>
      <c r="E12" s="53"/>
      <c r="F12" s="53"/>
      <c r="G12" s="53"/>
      <c r="H12" s="53"/>
    </row>
    <row r="13" spans="1:8" x14ac:dyDescent="0.25">
      <c r="A13" s="47"/>
      <c r="B13" s="47"/>
      <c r="C13" s="47"/>
      <c r="D13" s="47"/>
      <c r="E13" s="47"/>
      <c r="F13" s="47"/>
      <c r="G13" s="47"/>
      <c r="H13" s="47"/>
    </row>
    <row r="14" spans="1:8" ht="52.5" customHeight="1" x14ac:dyDescent="0.25">
      <c r="A14" s="47"/>
      <c r="B14" s="47"/>
      <c r="C14" s="248" t="s">
        <v>489</v>
      </c>
      <c r="D14" s="248"/>
      <c r="E14" s="248"/>
      <c r="F14" s="248"/>
      <c r="G14" s="248"/>
      <c r="H14" s="47"/>
    </row>
    <row r="15" spans="1:8" x14ac:dyDescent="0.25">
      <c r="A15" s="50"/>
      <c r="B15" s="50"/>
      <c r="C15" s="249" t="s">
        <v>237</v>
      </c>
      <c r="D15" s="249"/>
      <c r="E15" s="249"/>
      <c r="F15" s="249"/>
      <c r="G15" s="249"/>
      <c r="H15" s="50"/>
    </row>
    <row r="16" spans="1:8" x14ac:dyDescent="0.25">
      <c r="A16" s="47"/>
      <c r="B16" s="47"/>
      <c r="C16" s="47"/>
      <c r="D16" s="47"/>
      <c r="E16" s="47"/>
      <c r="F16" s="47"/>
      <c r="G16" s="47"/>
      <c r="H16" s="47"/>
    </row>
    <row r="17" spans="1:9" x14ac:dyDescent="0.25">
      <c r="A17" s="47" t="str">
        <f>'Источники ЦИ'!A11</f>
        <v>Составлен в текущих ценах на 4 кв 2022 года</v>
      </c>
      <c r="B17" s="47"/>
      <c r="C17" s="47"/>
      <c r="D17" s="47"/>
      <c r="E17" s="47"/>
      <c r="F17" s="47"/>
      <c r="G17" s="47"/>
      <c r="H17" s="47"/>
    </row>
    <row r="18" spans="1:9" ht="12.95" customHeight="1" x14ac:dyDescent="0.25">
      <c r="A18" s="250" t="s">
        <v>11</v>
      </c>
      <c r="B18" s="250" t="s">
        <v>12</v>
      </c>
      <c r="C18" s="250" t="s">
        <v>13</v>
      </c>
      <c r="D18" s="250" t="s">
        <v>310</v>
      </c>
      <c r="E18" s="250" t="s">
        <v>5</v>
      </c>
      <c r="F18" s="250" t="s">
        <v>5</v>
      </c>
      <c r="G18" s="250" t="s">
        <v>5</v>
      </c>
      <c r="H18" s="250" t="s">
        <v>5</v>
      </c>
    </row>
    <row r="19" spans="1:9" ht="27.95" customHeight="1" x14ac:dyDescent="0.25">
      <c r="A19" s="250" t="s">
        <v>5</v>
      </c>
      <c r="B19" s="250" t="s">
        <v>5</v>
      </c>
      <c r="C19" s="250" t="s">
        <v>5</v>
      </c>
      <c r="D19" s="57" t="s">
        <v>14</v>
      </c>
      <c r="E19" s="57" t="s">
        <v>15</v>
      </c>
      <c r="F19" s="57" t="s">
        <v>16</v>
      </c>
      <c r="G19" s="57" t="s">
        <v>17</v>
      </c>
      <c r="H19" s="57" t="s">
        <v>18</v>
      </c>
    </row>
    <row r="20" spans="1:9" x14ac:dyDescent="0.25">
      <c r="A20" s="57">
        <v>1</v>
      </c>
      <c r="B20" s="57">
        <v>2</v>
      </c>
      <c r="C20" s="57">
        <v>3</v>
      </c>
      <c r="D20" s="57">
        <v>4</v>
      </c>
      <c r="E20" s="57">
        <v>5</v>
      </c>
      <c r="F20" s="57">
        <v>6</v>
      </c>
      <c r="G20" s="57">
        <v>7</v>
      </c>
      <c r="H20" s="57">
        <v>8</v>
      </c>
    </row>
    <row r="21" spans="1:9" ht="15.75" customHeight="1" x14ac:dyDescent="0.25">
      <c r="A21" s="251" t="s">
        <v>274</v>
      </c>
      <c r="B21" s="251"/>
      <c r="C21" s="251"/>
      <c r="D21" s="251"/>
      <c r="E21" s="251"/>
      <c r="F21" s="251"/>
      <c r="G21" s="251"/>
      <c r="H21" s="251"/>
    </row>
    <row r="22" spans="1:9" ht="25.5" x14ac:dyDescent="0.25">
      <c r="A22" s="82">
        <v>1</v>
      </c>
      <c r="B22" s="83" t="s">
        <v>253</v>
      </c>
      <c r="C22" s="83" t="s">
        <v>303</v>
      </c>
      <c r="D22" s="84">
        <f>'ОСР 01-01'!D17/1000</f>
        <v>0</v>
      </c>
      <c r="E22" s="84">
        <f>'ОСР 01-01'!E17/1000</f>
        <v>0</v>
      </c>
      <c r="F22" s="84">
        <f>'ОСР 01-01'!F17/1000</f>
        <v>0</v>
      </c>
      <c r="G22" s="84">
        <f>'ОСР 01-01'!G17/1000</f>
        <v>0</v>
      </c>
      <c r="H22" s="84">
        <f>SUM(D22:G22)</f>
        <v>0</v>
      </c>
    </row>
    <row r="23" spans="1:9" x14ac:dyDescent="0.25">
      <c r="A23" s="83"/>
      <c r="B23" s="83"/>
      <c r="C23" s="83" t="s">
        <v>275</v>
      </c>
      <c r="D23" s="84">
        <f>SUM(D22:D22)</f>
        <v>0</v>
      </c>
      <c r="E23" s="84">
        <f>SUM(E22:E22)</f>
        <v>0</v>
      </c>
      <c r="F23" s="84">
        <f>SUM(F22:F22)</f>
        <v>0</v>
      </c>
      <c r="G23" s="84">
        <f>SUM(G22:G22)</f>
        <v>0</v>
      </c>
      <c r="H23" s="84">
        <f>SUM(D23:G23)</f>
        <v>0</v>
      </c>
    </row>
    <row r="24" spans="1:9" ht="15.75" customHeight="1" x14ac:dyDescent="0.25">
      <c r="A24" s="247" t="s">
        <v>276</v>
      </c>
      <c r="B24" s="247"/>
      <c r="C24" s="247"/>
      <c r="D24" s="247"/>
      <c r="E24" s="247"/>
      <c r="F24" s="247"/>
      <c r="G24" s="247"/>
      <c r="H24" s="247"/>
    </row>
    <row r="25" spans="1:9" ht="25.5" x14ac:dyDescent="0.25">
      <c r="A25" s="82">
        <v>2</v>
      </c>
      <c r="B25" s="83" t="s">
        <v>269</v>
      </c>
      <c r="C25" s="83" t="s">
        <v>277</v>
      </c>
      <c r="D25" s="84">
        <f>'ОСР 02-01'!D20/1000</f>
        <v>53.859360000000002</v>
      </c>
      <c r="E25" s="84">
        <f>'ОСР 02-01'!E20/1000</f>
        <v>1.6098399999999999</v>
      </c>
      <c r="F25" s="84">
        <f>'ОСР 02-01'!F20/1000</f>
        <v>0</v>
      </c>
      <c r="G25" s="84">
        <f>'ОСР 02-01'!G20/1000</f>
        <v>0</v>
      </c>
      <c r="H25" s="84">
        <f>SUM(D25:G25)</f>
        <v>55.469200000000001</v>
      </c>
    </row>
    <row r="26" spans="1:9" x14ac:dyDescent="0.25">
      <c r="A26" s="83"/>
      <c r="B26" s="83"/>
      <c r="C26" s="83" t="s">
        <v>278</v>
      </c>
      <c r="D26" s="84">
        <f>D25</f>
        <v>53.859360000000002</v>
      </c>
      <c r="E26" s="84">
        <f>E25</f>
        <v>1.6098399999999999</v>
      </c>
      <c r="F26" s="84">
        <f>F25</f>
        <v>0</v>
      </c>
      <c r="G26" s="84">
        <f>'ОСР 02-01'!G20</f>
        <v>0</v>
      </c>
      <c r="H26" s="84">
        <f>SUM(D26:G26)</f>
        <v>55.469200000000001</v>
      </c>
    </row>
    <row r="27" spans="1:9" ht="15.75" customHeight="1" x14ac:dyDescent="0.25">
      <c r="A27" s="247" t="s">
        <v>279</v>
      </c>
      <c r="B27" s="247"/>
      <c r="C27" s="247"/>
      <c r="D27" s="247"/>
      <c r="E27" s="247"/>
      <c r="F27" s="247"/>
      <c r="G27" s="247"/>
      <c r="H27" s="247"/>
    </row>
    <row r="28" spans="1:9" ht="25.5" x14ac:dyDescent="0.25">
      <c r="A28" s="93">
        <v>3</v>
      </c>
      <c r="B28" s="83" t="s">
        <v>270</v>
      </c>
      <c r="C28" s="83" t="s">
        <v>280</v>
      </c>
      <c r="D28" s="86">
        <v>0</v>
      </c>
      <c r="E28" s="86">
        <f>'[1]Объектный сметный расчет 07-01'!E24</f>
        <v>0</v>
      </c>
      <c r="F28" s="86">
        <f>'[1]Объектный сметный расчет 07-01'!F24</f>
        <v>0</v>
      </c>
      <c r="G28" s="86">
        <f>'[1]Объектный сметный расчет 07-01'!G24</f>
        <v>0</v>
      </c>
      <c r="H28" s="86">
        <f>SUM(D28:G28)</f>
        <v>0</v>
      </c>
    </row>
    <row r="29" spans="1:9" x14ac:dyDescent="0.25">
      <c r="A29" s="83"/>
      <c r="B29" s="83"/>
      <c r="C29" s="83" t="s">
        <v>281</v>
      </c>
      <c r="D29" s="86">
        <f>D28</f>
        <v>0</v>
      </c>
      <c r="E29" s="86">
        <f>E28</f>
        <v>0</v>
      </c>
      <c r="F29" s="86">
        <f>F28</f>
        <v>0</v>
      </c>
      <c r="G29" s="86">
        <f>G28</f>
        <v>0</v>
      </c>
      <c r="H29" s="86">
        <f>SUM(D29:G29)</f>
        <v>0</v>
      </c>
    </row>
    <row r="30" spans="1:9" x14ac:dyDescent="0.25">
      <c r="A30" s="83"/>
      <c r="B30" s="83"/>
      <c r="C30" s="83" t="s">
        <v>282</v>
      </c>
      <c r="D30" s="86">
        <f>D26+D23+D29</f>
        <v>53.859360000000002</v>
      </c>
      <c r="E30" s="86">
        <f>E26+E23+E29</f>
        <v>1.6098399999999999</v>
      </c>
      <c r="F30" s="86">
        <f>F26+F23+F29</f>
        <v>0</v>
      </c>
      <c r="G30" s="86">
        <f>G26+G23+G29</f>
        <v>0</v>
      </c>
      <c r="H30" s="86">
        <f>H26+H23</f>
        <v>55.469200000000001</v>
      </c>
    </row>
    <row r="31" spans="1:9" ht="15.75" customHeight="1" x14ac:dyDescent="0.25">
      <c r="A31" s="247" t="s">
        <v>283</v>
      </c>
      <c r="B31" s="247"/>
      <c r="C31" s="247"/>
      <c r="D31" s="247"/>
      <c r="E31" s="247"/>
      <c r="F31" s="247"/>
      <c r="G31" s="247"/>
      <c r="H31" s="247"/>
    </row>
    <row r="32" spans="1:9" ht="25.5" x14ac:dyDescent="0.25">
      <c r="A32" s="82">
        <v>4</v>
      </c>
      <c r="B32" s="87" t="s">
        <v>255</v>
      </c>
      <c r="C32" s="87" t="s">
        <v>256</v>
      </c>
      <c r="D32" s="84">
        <f>'ОСР 02-01'!D21/1000</f>
        <v>1.0771900000000001</v>
      </c>
      <c r="E32" s="84">
        <f>'ОСР 02-01'!E21/1000</f>
        <v>3.2199999999999999E-2</v>
      </c>
      <c r="F32" s="84"/>
      <c r="G32" s="84"/>
      <c r="H32" s="84">
        <f>SUM(D32:G32)</f>
        <v>1.1093900000000001</v>
      </c>
      <c r="I32" s="91"/>
    </row>
    <row r="33" spans="1:9" x14ac:dyDescent="0.25">
      <c r="A33" s="83"/>
      <c r="B33" s="83"/>
      <c r="C33" s="83" t="s">
        <v>284</v>
      </c>
      <c r="D33" s="84">
        <f>D32</f>
        <v>1.0771900000000001</v>
      </c>
      <c r="E33" s="84">
        <f>E32</f>
        <v>3.2199999999999999E-2</v>
      </c>
      <c r="F33" s="84"/>
      <c r="G33" s="84"/>
      <c r="H33" s="84">
        <f>SUM(D33:G33)</f>
        <v>1.1093900000000001</v>
      </c>
    </row>
    <row r="34" spans="1:9" x14ac:dyDescent="0.25">
      <c r="A34" s="83"/>
      <c r="B34" s="83"/>
      <c r="C34" s="83" t="s">
        <v>285</v>
      </c>
      <c r="D34" s="84">
        <f>D30+D33</f>
        <v>54.936550000000004</v>
      </c>
      <c r="E34" s="84">
        <f>E30+E33</f>
        <v>1.6420399999999999</v>
      </c>
      <c r="F34" s="84">
        <f>F30+F33</f>
        <v>0</v>
      </c>
      <c r="G34" s="84">
        <f>G30+G33</f>
        <v>0</v>
      </c>
      <c r="H34" s="84">
        <f>SUM(D34:G34)</f>
        <v>56.578590000000005</v>
      </c>
    </row>
    <row r="35" spans="1:9" ht="15.75" customHeight="1" x14ac:dyDescent="0.25">
      <c r="A35" s="247" t="s">
        <v>286</v>
      </c>
      <c r="B35" s="247"/>
      <c r="C35" s="247"/>
      <c r="D35" s="247"/>
      <c r="E35" s="247"/>
      <c r="F35" s="247"/>
      <c r="G35" s="247"/>
      <c r="H35" s="247"/>
    </row>
    <row r="36" spans="1:9" ht="25.5" x14ac:dyDescent="0.25">
      <c r="A36" s="82">
        <v>5</v>
      </c>
      <c r="B36" s="83" t="s">
        <v>287</v>
      </c>
      <c r="C36" s="83" t="s">
        <v>288</v>
      </c>
      <c r="D36" s="84">
        <f>'ОСР 09-01'!D20/1000</f>
        <v>0</v>
      </c>
      <c r="E36" s="84">
        <f>'ОСР 09-01'!E20/1000</f>
        <v>0</v>
      </c>
      <c r="F36" s="84">
        <f>'ОСР 09-01'!F20/1000</f>
        <v>0</v>
      </c>
      <c r="G36" s="84">
        <f>'ОСР 09-01'!G20/1000</f>
        <v>6.5776499999999993</v>
      </c>
      <c r="H36" s="84">
        <f>SUM(D36:G36)</f>
        <v>6.5776499999999993</v>
      </c>
    </row>
    <row r="37" spans="1:9" ht="25.5" x14ac:dyDescent="0.25">
      <c r="A37" s="82">
        <v>6</v>
      </c>
      <c r="B37" s="88" t="s">
        <v>257</v>
      </c>
      <c r="C37" s="88" t="s">
        <v>258</v>
      </c>
      <c r="D37" s="84">
        <f>'ОСР 02-01'!D23/1000</f>
        <v>1.2525500000000001</v>
      </c>
      <c r="E37" s="84">
        <f>'ОСР 02-01'!E23/1000</f>
        <v>3.7440000000000001E-2</v>
      </c>
      <c r="F37" s="84"/>
      <c r="G37" s="84"/>
      <c r="H37" s="84">
        <f>SUM(D37:G37)</f>
        <v>1.28999</v>
      </c>
      <c r="I37" s="91"/>
    </row>
    <row r="38" spans="1:9" x14ac:dyDescent="0.25">
      <c r="A38" s="83"/>
      <c r="B38" s="83"/>
      <c r="C38" s="83" t="s">
        <v>289</v>
      </c>
      <c r="D38" s="84">
        <f>SUM(D36:D37)</f>
        <v>1.2525500000000001</v>
      </c>
      <c r="E38" s="84">
        <f>SUM(E36:E37)</f>
        <v>3.7440000000000001E-2</v>
      </c>
      <c r="F38" s="84">
        <f>SUM(F36:F37)</f>
        <v>0</v>
      </c>
      <c r="G38" s="84">
        <f>SUM(G36:G37)</f>
        <v>6.5776499999999993</v>
      </c>
      <c r="H38" s="84">
        <f>SUM(D38:G38)</f>
        <v>7.8676399999999997</v>
      </c>
    </row>
    <row r="39" spans="1:9" x14ac:dyDescent="0.25">
      <c r="A39" s="83"/>
      <c r="B39" s="83"/>
      <c r="C39" s="83" t="s">
        <v>290</v>
      </c>
      <c r="D39" s="84">
        <f>D34+D38</f>
        <v>56.189100000000003</v>
      </c>
      <c r="E39" s="84">
        <f>E34+E38</f>
        <v>1.6794799999999999</v>
      </c>
      <c r="F39" s="84">
        <f>F34+F38</f>
        <v>0</v>
      </c>
      <c r="G39" s="84">
        <f>G34+G38</f>
        <v>6.5776499999999993</v>
      </c>
      <c r="H39" s="84">
        <f>SUM(D39:G39)</f>
        <v>64.44623</v>
      </c>
    </row>
    <row r="40" spans="1:9" ht="15.75" customHeight="1" x14ac:dyDescent="0.25">
      <c r="A40" s="247" t="s">
        <v>291</v>
      </c>
      <c r="B40" s="247"/>
      <c r="C40" s="247"/>
      <c r="D40" s="247"/>
      <c r="E40" s="247"/>
      <c r="F40" s="247"/>
      <c r="G40" s="247"/>
      <c r="H40" s="247"/>
    </row>
    <row r="41" spans="1:9" ht="25.5" x14ac:dyDescent="0.25">
      <c r="A41" s="82">
        <v>7</v>
      </c>
      <c r="B41" s="83" t="s">
        <v>259</v>
      </c>
      <c r="C41" s="83" t="s">
        <v>260</v>
      </c>
      <c r="D41" s="84"/>
      <c r="E41" s="84"/>
      <c r="F41" s="84"/>
      <c r="G41" s="84">
        <f>ROUND(H39*2.14%,5)</f>
        <v>1.3791500000000001</v>
      </c>
      <c r="H41" s="84">
        <f>SUM(D41:G41)</f>
        <v>1.3791500000000001</v>
      </c>
      <c r="I41" s="91"/>
    </row>
    <row r="42" spans="1:9" x14ac:dyDescent="0.25">
      <c r="A42" s="82">
        <v>8</v>
      </c>
      <c r="B42" s="83" t="s">
        <v>569</v>
      </c>
      <c r="C42" s="83" t="s">
        <v>568</v>
      </c>
      <c r="D42" s="84"/>
      <c r="E42" s="84"/>
      <c r="F42" s="84"/>
      <c r="G42" s="84">
        <f>ROUND((H39+H47)*11.24%,5)</f>
        <v>7.2618499999999999</v>
      </c>
      <c r="H42" s="84">
        <f>G42</f>
        <v>7.2618499999999999</v>
      </c>
      <c r="I42" s="91"/>
    </row>
    <row r="43" spans="1:9" x14ac:dyDescent="0.25">
      <c r="A43" s="83"/>
      <c r="B43" s="83"/>
      <c r="C43" s="83" t="s">
        <v>292</v>
      </c>
      <c r="D43" s="84"/>
      <c r="E43" s="84"/>
      <c r="F43" s="84"/>
      <c r="G43" s="84">
        <f>G41+G42</f>
        <v>8.641</v>
      </c>
      <c r="H43" s="84">
        <f>H41+H42</f>
        <v>8.641</v>
      </c>
    </row>
    <row r="44" spans="1:9" ht="15.75" customHeight="1" x14ac:dyDescent="0.25">
      <c r="A44" s="247" t="s">
        <v>293</v>
      </c>
      <c r="B44" s="247"/>
      <c r="C44" s="247"/>
      <c r="D44" s="247"/>
      <c r="E44" s="247"/>
      <c r="F44" s="247"/>
      <c r="G44" s="247"/>
      <c r="H44" s="247"/>
    </row>
    <row r="45" spans="1:9" ht="25.5" x14ac:dyDescent="0.25">
      <c r="A45" s="82">
        <v>9</v>
      </c>
      <c r="B45" s="83" t="s">
        <v>311</v>
      </c>
      <c r="C45" s="83" t="s">
        <v>266</v>
      </c>
      <c r="D45" s="84"/>
      <c r="E45" s="84"/>
      <c r="F45" s="84"/>
      <c r="G45" s="84">
        <f>'ЛСР 12-01-01'!H13/1000</f>
        <v>3.2103E-2</v>
      </c>
      <c r="H45" s="84">
        <f>SUM(D45:G45)</f>
        <v>3.2103E-2</v>
      </c>
      <c r="I45" s="91"/>
    </row>
    <row r="46" spans="1:9" ht="25.5" x14ac:dyDescent="0.25">
      <c r="A46" s="82">
        <v>10</v>
      </c>
      <c r="B46" s="83" t="s">
        <v>264</v>
      </c>
      <c r="C46" s="83" t="s">
        <v>312</v>
      </c>
      <c r="D46" s="84"/>
      <c r="E46" s="84"/>
      <c r="F46" s="84"/>
      <c r="G46" s="84">
        <f>ROUND(H39*0.2%,5)</f>
        <v>0.12889</v>
      </c>
      <c r="H46" s="84">
        <f>SUM(D46:G46)</f>
        <v>0.12889</v>
      </c>
      <c r="I46" s="91"/>
    </row>
    <row r="47" spans="1:9" x14ac:dyDescent="0.25">
      <c r="A47" s="83"/>
      <c r="B47" s="83"/>
      <c r="C47" s="83" t="s">
        <v>294</v>
      </c>
      <c r="D47" s="84"/>
      <c r="E47" s="84"/>
      <c r="F47" s="84"/>
      <c r="G47" s="84">
        <f>SUM(G45:G46)</f>
        <v>0.160993</v>
      </c>
      <c r="H47" s="84">
        <f>SUM(D47:G47)</f>
        <v>0.160993</v>
      </c>
    </row>
    <row r="48" spans="1:9" x14ac:dyDescent="0.25">
      <c r="A48" s="83"/>
      <c r="B48" s="83"/>
      <c r="C48" s="83" t="s">
        <v>295</v>
      </c>
      <c r="D48" s="84">
        <f>D39+D47+D43</f>
        <v>56.189100000000003</v>
      </c>
      <c r="E48" s="84">
        <f t="shared" ref="E48:G48" si="0">E39+E47+E43</f>
        <v>1.6794799999999999</v>
      </c>
      <c r="F48" s="84">
        <f t="shared" si="0"/>
        <v>0</v>
      </c>
      <c r="G48" s="84">
        <f t="shared" si="0"/>
        <v>15.379643</v>
      </c>
      <c r="H48" s="84">
        <f>SUM(D48:G48)</f>
        <v>73.248222999999996</v>
      </c>
    </row>
    <row r="49" spans="1:9" ht="15.75" customHeight="1" x14ac:dyDescent="0.25">
      <c r="A49" s="247" t="s">
        <v>296</v>
      </c>
      <c r="B49" s="247"/>
      <c r="C49" s="247"/>
      <c r="D49" s="247"/>
      <c r="E49" s="247"/>
      <c r="F49" s="247"/>
      <c r="G49" s="247"/>
      <c r="H49" s="247"/>
    </row>
    <row r="50" spans="1:9" ht="25.5" x14ac:dyDescent="0.25">
      <c r="A50" s="82">
        <v>11</v>
      </c>
      <c r="B50" s="83" t="s">
        <v>264</v>
      </c>
      <c r="C50" s="83" t="s">
        <v>265</v>
      </c>
      <c r="D50" s="84">
        <f>ROUND(D48*3%,5)</f>
        <v>1.68567</v>
      </c>
      <c r="E50" s="84">
        <f>ROUND(E48*3%,5)</f>
        <v>5.0380000000000001E-2</v>
      </c>
      <c r="F50" s="84">
        <f>ROUND(F48*3%,5)</f>
        <v>0</v>
      </c>
      <c r="G50" s="84">
        <f>ROUND(G48*3%,5)</f>
        <v>0.46139000000000002</v>
      </c>
      <c r="H50" s="84">
        <f>SUM(D50:G50)</f>
        <v>2.1974400000000003</v>
      </c>
      <c r="I50" s="91"/>
    </row>
    <row r="51" spans="1:9" x14ac:dyDescent="0.25">
      <c r="A51" s="83"/>
      <c r="B51" s="83"/>
      <c r="C51" s="83" t="s">
        <v>297</v>
      </c>
      <c r="D51" s="84">
        <f>D50</f>
        <v>1.68567</v>
      </c>
      <c r="E51" s="84">
        <f>E50</f>
        <v>5.0380000000000001E-2</v>
      </c>
      <c r="F51" s="84">
        <f>F50</f>
        <v>0</v>
      </c>
      <c r="G51" s="84">
        <f>G50</f>
        <v>0.46139000000000002</v>
      </c>
      <c r="H51" s="84">
        <f>SUM(D51:G51)</f>
        <v>2.1974400000000003</v>
      </c>
    </row>
    <row r="52" spans="1:9" ht="15.75" customHeight="1" x14ac:dyDescent="0.25">
      <c r="A52" s="85"/>
      <c r="B52" s="85"/>
      <c r="C52" s="85" t="s">
        <v>298</v>
      </c>
      <c r="D52" s="89">
        <f>D48+D51</f>
        <v>57.874770000000005</v>
      </c>
      <c r="E52" s="89">
        <f>E48+E51</f>
        <v>1.72986</v>
      </c>
      <c r="F52" s="89">
        <f>F48+F51</f>
        <v>0</v>
      </c>
      <c r="G52" s="89">
        <f>G48+G51</f>
        <v>15.841032999999999</v>
      </c>
      <c r="H52" s="89">
        <f>SUM(D52:G52)</f>
        <v>75.44566300000001</v>
      </c>
    </row>
    <row r="53" spans="1:9" x14ac:dyDescent="0.25">
      <c r="A53" s="247" t="s">
        <v>299</v>
      </c>
      <c r="B53" s="247"/>
      <c r="C53" s="247"/>
      <c r="D53" s="247"/>
      <c r="E53" s="247"/>
      <c r="F53" s="247"/>
      <c r="G53" s="247"/>
      <c r="H53" s="247"/>
    </row>
    <row r="54" spans="1:9" x14ac:dyDescent="0.25">
      <c r="A54" s="82">
        <v>12</v>
      </c>
      <c r="B54" s="83" t="s">
        <v>300</v>
      </c>
      <c r="C54" s="83" t="s">
        <v>301</v>
      </c>
      <c r="D54" s="84">
        <f>ROUND(D52*20%,5)</f>
        <v>11.574949999999999</v>
      </c>
      <c r="E54" s="84">
        <f t="shared" ref="E54:G54" si="1">ROUND(E52*20%,5)</f>
        <v>0.34597</v>
      </c>
      <c r="F54" s="84">
        <f t="shared" si="1"/>
        <v>0</v>
      </c>
      <c r="G54" s="84">
        <f t="shared" si="1"/>
        <v>3.1682100000000002</v>
      </c>
      <c r="H54" s="84">
        <f>SUM(D54:G54)</f>
        <v>15.089129999999999</v>
      </c>
    </row>
    <row r="55" spans="1:9" ht="15.75" customHeight="1" x14ac:dyDescent="0.25">
      <c r="A55" s="87"/>
      <c r="B55" s="87"/>
      <c r="C55" s="90" t="s">
        <v>302</v>
      </c>
      <c r="D55" s="89">
        <f>D52+D54</f>
        <v>69.449719999999999</v>
      </c>
      <c r="E55" s="89">
        <f>E52+E54</f>
        <v>2.0758299999999998</v>
      </c>
      <c r="F55" s="89">
        <f>F52+F54</f>
        <v>0</v>
      </c>
      <c r="G55" s="89">
        <f>G52+G54</f>
        <v>19.009242999999998</v>
      </c>
      <c r="H55" s="89">
        <f>SUM(D55:G55)</f>
        <v>90.534792999999993</v>
      </c>
    </row>
    <row r="58" spans="1:9" x14ac:dyDescent="0.25">
      <c r="B58" s="46" t="s">
        <v>44</v>
      </c>
    </row>
    <row r="59" spans="1:9" ht="42" customHeight="1" x14ac:dyDescent="0.25">
      <c r="B59" s="245" t="s">
        <v>239</v>
      </c>
      <c r="C59" s="245"/>
      <c r="D59" s="245"/>
      <c r="E59" s="245"/>
      <c r="F59" s="245"/>
      <c r="G59" s="245"/>
      <c r="H59" s="245"/>
    </row>
    <row r="60" spans="1:9" ht="33.75" customHeight="1" x14ac:dyDescent="0.25">
      <c r="B60" s="245" t="s">
        <v>219</v>
      </c>
      <c r="C60" s="245"/>
      <c r="D60" s="245"/>
      <c r="E60" s="245"/>
      <c r="F60" s="245"/>
      <c r="G60" s="245"/>
      <c r="H60" s="245"/>
    </row>
  </sheetData>
  <mergeCells count="17">
    <mergeCell ref="A44:H44"/>
    <mergeCell ref="A49:H49"/>
    <mergeCell ref="A53:H53"/>
    <mergeCell ref="C14:G14"/>
    <mergeCell ref="C15:G15"/>
    <mergeCell ref="B60:H60"/>
    <mergeCell ref="D18:H18"/>
    <mergeCell ref="A18:A19"/>
    <mergeCell ref="B18:B19"/>
    <mergeCell ref="C18:C19"/>
    <mergeCell ref="B59:H59"/>
    <mergeCell ref="A21:H21"/>
    <mergeCell ref="A24:H24"/>
    <mergeCell ref="A27:H27"/>
    <mergeCell ref="A31:H31"/>
    <mergeCell ref="A35:H35"/>
    <mergeCell ref="A40:H40"/>
  </mergeCells>
  <pageMargins left="0.25" right="0.25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9"/>
  <sheetViews>
    <sheetView showOutlineSymbols="0" showWhiteSpace="0" zoomScale="70" zoomScaleNormal="70" zoomScaleSheetLayoutView="85" workbookViewId="0">
      <selection activeCell="C25" sqref="C25"/>
    </sheetView>
  </sheetViews>
  <sheetFormatPr defaultRowHeight="15.75" x14ac:dyDescent="0.25"/>
  <cols>
    <col min="1" max="1" width="16.125" style="6" customWidth="1"/>
    <col min="2" max="2" width="25" style="6" bestFit="1" customWidth="1"/>
    <col min="3" max="3" width="60" style="6" bestFit="1" customWidth="1"/>
    <col min="4" max="8" width="15" style="6" bestFit="1" customWidth="1"/>
    <col min="9" max="16384" width="9" style="6"/>
  </cols>
  <sheetData>
    <row r="1" spans="1:8" x14ac:dyDescent="0.25">
      <c r="A1" s="1"/>
      <c r="B1" s="14"/>
      <c r="C1" s="1"/>
      <c r="D1" s="1"/>
      <c r="E1" s="1"/>
      <c r="F1" s="1"/>
      <c r="G1" s="1"/>
      <c r="H1" s="1"/>
    </row>
    <row r="2" spans="1:8" x14ac:dyDescent="0.25">
      <c r="A2" s="14" t="s">
        <v>5</v>
      </c>
      <c r="B2" s="18"/>
    </row>
    <row r="3" spans="1:8" x14ac:dyDescent="0.25">
      <c r="A3" s="15"/>
      <c r="B3" s="2" t="s">
        <v>177</v>
      </c>
      <c r="C3" s="15" t="s">
        <v>220</v>
      </c>
      <c r="D3" s="15"/>
      <c r="E3" s="15"/>
      <c r="F3" s="15"/>
      <c r="G3" s="15"/>
      <c r="H3" s="15"/>
    </row>
    <row r="4" spans="1:8" x14ac:dyDescent="0.25">
      <c r="A4" s="14" t="s">
        <v>5</v>
      </c>
      <c r="B4" s="18"/>
    </row>
    <row r="5" spans="1:8" x14ac:dyDescent="0.25">
      <c r="A5" s="14" t="s">
        <v>5</v>
      </c>
      <c r="B5" s="18"/>
    </row>
    <row r="6" spans="1:8" x14ac:dyDescent="0.25">
      <c r="A6" s="1"/>
      <c r="B6" s="14"/>
      <c r="C6" s="1" t="s">
        <v>253</v>
      </c>
      <c r="D6" s="1"/>
      <c r="E6" s="1"/>
      <c r="F6" s="1"/>
      <c r="G6" s="1"/>
      <c r="H6" s="1"/>
    </row>
    <row r="7" spans="1:8" x14ac:dyDescent="0.25">
      <c r="A7" s="14" t="s">
        <v>5</v>
      </c>
      <c r="B7" s="18"/>
    </row>
    <row r="8" spans="1:8" x14ac:dyDescent="0.25">
      <c r="A8" s="15"/>
      <c r="B8" s="2" t="s">
        <v>20</v>
      </c>
      <c r="C8" s="15" t="s">
        <v>303</v>
      </c>
      <c r="D8" s="15"/>
      <c r="E8" s="15"/>
      <c r="F8" s="15"/>
      <c r="G8" s="15"/>
      <c r="H8" s="15"/>
    </row>
    <row r="9" spans="1:8" x14ac:dyDescent="0.25">
      <c r="A9" s="14" t="s">
        <v>5</v>
      </c>
      <c r="B9" s="18"/>
    </row>
    <row r="10" spans="1:8" x14ac:dyDescent="0.25">
      <c r="A10" s="14" t="s">
        <v>5</v>
      </c>
    </row>
    <row r="11" spans="1:8" x14ac:dyDescent="0.25">
      <c r="A11" s="2" t="str">
        <f>'Источники ЦИ'!A11</f>
        <v>Составлен в текущих ценах на 4 кв 2022 года</v>
      </c>
      <c r="B11" s="2"/>
      <c r="C11" s="2"/>
      <c r="D11" s="2"/>
      <c r="E11" s="2"/>
      <c r="F11" s="2"/>
      <c r="G11" s="2"/>
      <c r="H11" s="2"/>
    </row>
    <row r="12" spans="1:8" x14ac:dyDescent="0.25">
      <c r="A12" s="252" t="s">
        <v>11</v>
      </c>
      <c r="B12" s="252" t="s">
        <v>12</v>
      </c>
      <c r="C12" s="252" t="s">
        <v>13</v>
      </c>
      <c r="D12" s="252" t="s">
        <v>308</v>
      </c>
      <c r="E12" s="252" t="s">
        <v>5</v>
      </c>
      <c r="F12" s="252" t="s">
        <v>5</v>
      </c>
      <c r="G12" s="252" t="s">
        <v>5</v>
      </c>
      <c r="H12" s="252" t="s">
        <v>5</v>
      </c>
    </row>
    <row r="13" spans="1:8" ht="31.5" x14ac:dyDescent="0.25">
      <c r="A13" s="252" t="s">
        <v>5</v>
      </c>
      <c r="B13" s="252" t="s">
        <v>5</v>
      </c>
      <c r="C13" s="252" t="s">
        <v>5</v>
      </c>
      <c r="D13" s="10" t="s">
        <v>14</v>
      </c>
      <c r="E13" s="10" t="s">
        <v>21</v>
      </c>
      <c r="F13" s="10" t="s">
        <v>22</v>
      </c>
      <c r="G13" s="10" t="s">
        <v>23</v>
      </c>
      <c r="H13" s="10" t="s">
        <v>24</v>
      </c>
    </row>
    <row r="14" spans="1:8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</row>
    <row r="15" spans="1:8" x14ac:dyDescent="0.25">
      <c r="A15" s="69">
        <v>1</v>
      </c>
      <c r="B15" s="68"/>
      <c r="C15" s="44"/>
      <c r="D15" s="70">
        <v>0</v>
      </c>
      <c r="E15" s="70">
        <v>0</v>
      </c>
      <c r="F15" s="70">
        <v>0</v>
      </c>
      <c r="G15" s="70">
        <v>0</v>
      </c>
      <c r="H15" s="70">
        <f t="shared" ref="H15:H28" si="0">SUM(D15:G15)</f>
        <v>0</v>
      </c>
    </row>
    <row r="16" spans="1:8" x14ac:dyDescent="0.25">
      <c r="A16" s="66">
        <v>2</v>
      </c>
      <c r="B16" s="71"/>
      <c r="C16" s="67"/>
      <c r="D16" s="72"/>
      <c r="E16" s="72"/>
      <c r="F16" s="72">
        <v>0</v>
      </c>
      <c r="G16" s="72">
        <v>0</v>
      </c>
      <c r="H16" s="70">
        <f t="shared" si="0"/>
        <v>0</v>
      </c>
    </row>
    <row r="17" spans="1:8" s="26" customFormat="1" x14ac:dyDescent="0.25">
      <c r="A17" s="75"/>
      <c r="B17" s="12"/>
      <c r="C17" s="12" t="s">
        <v>261</v>
      </c>
      <c r="D17" s="76">
        <f>SUM(D15:D16)</f>
        <v>0</v>
      </c>
      <c r="E17" s="76">
        <f t="shared" ref="E17:G17" si="1">SUM(E15:E16)</f>
        <v>0</v>
      </c>
      <c r="F17" s="76">
        <f t="shared" si="1"/>
        <v>0</v>
      </c>
      <c r="G17" s="76">
        <f t="shared" si="1"/>
        <v>0</v>
      </c>
      <c r="H17" s="77">
        <f t="shared" si="0"/>
        <v>0</v>
      </c>
    </row>
    <row r="18" spans="1:8" ht="31.5" x14ac:dyDescent="0.25">
      <c r="A18" s="66">
        <v>3</v>
      </c>
      <c r="B18" s="44" t="s">
        <v>255</v>
      </c>
      <c r="C18" s="16" t="s">
        <v>256</v>
      </c>
      <c r="D18" s="73">
        <f>D17*2.5%*0.8</f>
        <v>0</v>
      </c>
      <c r="E18" s="73">
        <f>E17*2.5%*0.8</f>
        <v>0</v>
      </c>
      <c r="F18" s="73">
        <f>F17*2.5%*0.8</f>
        <v>0</v>
      </c>
      <c r="G18" s="73">
        <f>G17*2.5%*0.8</f>
        <v>0</v>
      </c>
      <c r="H18" s="70">
        <f t="shared" si="0"/>
        <v>0</v>
      </c>
    </row>
    <row r="19" spans="1:8" s="26" customFormat="1" x14ac:dyDescent="0.25">
      <c r="A19" s="75"/>
      <c r="B19" s="12"/>
      <c r="C19" s="12" t="s">
        <v>262</v>
      </c>
      <c r="D19" s="76">
        <f>D17+D18</f>
        <v>0</v>
      </c>
      <c r="E19" s="76">
        <f>E17+E18</f>
        <v>0</v>
      </c>
      <c r="F19" s="76">
        <f t="shared" ref="F19:G19" si="2">F17+F18</f>
        <v>0</v>
      </c>
      <c r="G19" s="76">
        <f t="shared" si="2"/>
        <v>0</v>
      </c>
      <c r="H19" s="77">
        <f t="shared" si="0"/>
        <v>0</v>
      </c>
    </row>
    <row r="20" spans="1:8" ht="31.5" x14ac:dyDescent="0.25">
      <c r="A20" s="66">
        <v>4</v>
      </c>
      <c r="B20" s="44" t="s">
        <v>257</v>
      </c>
      <c r="C20" s="16" t="s">
        <v>258</v>
      </c>
      <c r="D20" s="73">
        <f>D19*1.9%*1.2</f>
        <v>0</v>
      </c>
      <c r="E20" s="73">
        <f t="shared" ref="E20:G20" si="3">E19*1.9%*1.2</f>
        <v>0</v>
      </c>
      <c r="F20" s="73">
        <f t="shared" si="3"/>
        <v>0</v>
      </c>
      <c r="G20" s="73">
        <f t="shared" si="3"/>
        <v>0</v>
      </c>
      <c r="H20" s="70">
        <f t="shared" si="0"/>
        <v>0</v>
      </c>
    </row>
    <row r="21" spans="1:8" s="26" customFormat="1" x14ac:dyDescent="0.25">
      <c r="A21" s="75"/>
      <c r="B21" s="12"/>
      <c r="C21" s="12" t="s">
        <v>263</v>
      </c>
      <c r="D21" s="76">
        <f>SUM(D19:D20)</f>
        <v>0</v>
      </c>
      <c r="E21" s="76">
        <f>SUM(E19:E20)</f>
        <v>0</v>
      </c>
      <c r="F21" s="76">
        <f>SUM(F19:F20)</f>
        <v>0</v>
      </c>
      <c r="G21" s="76">
        <f>SUM(G19:G20)</f>
        <v>0</v>
      </c>
      <c r="H21" s="77">
        <f t="shared" si="0"/>
        <v>0</v>
      </c>
    </row>
    <row r="22" spans="1:8" x14ac:dyDescent="0.25">
      <c r="A22" s="66">
        <v>5</v>
      </c>
      <c r="B22" s="44"/>
      <c r="C22" s="16"/>
      <c r="D22" s="73"/>
      <c r="E22" s="73"/>
      <c r="F22" s="73"/>
      <c r="G22" s="73"/>
      <c r="H22" s="70"/>
    </row>
    <row r="23" spans="1:8" x14ac:dyDescent="0.25">
      <c r="A23" s="66">
        <v>6</v>
      </c>
      <c r="B23" s="67"/>
      <c r="C23" s="67"/>
      <c r="D23" s="74"/>
      <c r="E23" s="74"/>
      <c r="F23" s="74"/>
      <c r="G23" s="74"/>
      <c r="H23" s="70"/>
    </row>
    <row r="24" spans="1:8" s="26" customFormat="1" x14ac:dyDescent="0.25">
      <c r="A24" s="75"/>
      <c r="B24" s="12"/>
      <c r="C24" s="12" t="s">
        <v>272</v>
      </c>
      <c r="D24" s="76">
        <f>SUM(D21:D23)</f>
        <v>0</v>
      </c>
      <c r="E24" s="76">
        <f>SUM(E21:E23)</f>
        <v>0</v>
      </c>
      <c r="F24" s="76">
        <f>SUM(F21:F23)</f>
        <v>0</v>
      </c>
      <c r="G24" s="76">
        <f>SUM(G21:G23)</f>
        <v>0</v>
      </c>
      <c r="H24" s="77">
        <f t="shared" si="0"/>
        <v>0</v>
      </c>
    </row>
    <row r="25" spans="1:8" x14ac:dyDescent="0.25">
      <c r="A25" s="66">
        <v>7</v>
      </c>
      <c r="B25" s="67"/>
      <c r="C25" s="103"/>
      <c r="D25" s="74">
        <v>0</v>
      </c>
      <c r="E25" s="74">
        <v>0</v>
      </c>
      <c r="F25" s="74">
        <v>0</v>
      </c>
      <c r="G25" s="74">
        <f>H21*5%</f>
        <v>0</v>
      </c>
      <c r="H25" s="72">
        <f t="shared" ref="H25" si="4">SUM(D25:G25)</f>
        <v>0</v>
      </c>
    </row>
    <row r="26" spans="1:8" s="26" customFormat="1" x14ac:dyDescent="0.25">
      <c r="A26" s="75"/>
      <c r="B26" s="12"/>
      <c r="C26" s="12" t="s">
        <v>267</v>
      </c>
      <c r="D26" s="76">
        <f>SUM(D24:D25)</f>
        <v>0</v>
      </c>
      <c r="E26" s="76">
        <f t="shared" ref="E26:F26" si="5">SUM(E24:E25)</f>
        <v>0</v>
      </c>
      <c r="F26" s="76">
        <f t="shared" si="5"/>
        <v>0</v>
      </c>
      <c r="G26" s="76">
        <f>SUM(G24:G25)</f>
        <v>0</v>
      </c>
      <c r="H26" s="77">
        <f t="shared" si="0"/>
        <v>0</v>
      </c>
    </row>
    <row r="27" spans="1:8" x14ac:dyDescent="0.25">
      <c r="A27" s="66">
        <v>8</v>
      </c>
      <c r="B27" s="67"/>
      <c r="C27" s="67"/>
      <c r="D27" s="74"/>
      <c r="E27" s="74"/>
      <c r="F27" s="74"/>
      <c r="G27" s="74"/>
      <c r="H27" s="70"/>
    </row>
    <row r="28" spans="1:8" s="26" customFormat="1" x14ac:dyDescent="0.25">
      <c r="A28" s="75"/>
      <c r="B28" s="12"/>
      <c r="C28" s="12" t="s">
        <v>268</v>
      </c>
      <c r="D28" s="76">
        <f>D26+D27</f>
        <v>0</v>
      </c>
      <c r="E28" s="76">
        <f t="shared" ref="E28:G28" si="6">E26+E27</f>
        <v>0</v>
      </c>
      <c r="F28" s="76">
        <f t="shared" si="6"/>
        <v>0</v>
      </c>
      <c r="G28" s="76">
        <f t="shared" si="6"/>
        <v>0</v>
      </c>
      <c r="H28" s="77">
        <f t="shared" si="0"/>
        <v>0</v>
      </c>
    </row>
    <row r="29" spans="1:8" s="81" customFormat="1" x14ac:dyDescent="0.25">
      <c r="A29" s="78"/>
      <c r="B29" s="79"/>
      <c r="C29" s="79" t="s">
        <v>254</v>
      </c>
      <c r="D29" s="80"/>
      <c r="E29" s="80"/>
      <c r="F29" s="80"/>
      <c r="G29" s="80"/>
      <c r="H29" s="94"/>
    </row>
    <row r="30" spans="1:8" x14ac:dyDescent="0.25">
      <c r="A30" s="11"/>
      <c r="B30" s="12"/>
      <c r="C30" s="16" t="s">
        <v>26</v>
      </c>
      <c r="D30" s="70">
        <v>0</v>
      </c>
      <c r="E30" s="70">
        <v>0</v>
      </c>
      <c r="F30" s="70">
        <v>0</v>
      </c>
      <c r="G30" s="70">
        <v>0</v>
      </c>
      <c r="H30" s="73">
        <f>SUM(D30:G30)</f>
        <v>0</v>
      </c>
    </row>
    <row r="31" spans="1:8" x14ac:dyDescent="0.25">
      <c r="A31" s="11"/>
      <c r="B31" s="12"/>
      <c r="C31" s="16" t="s">
        <v>4</v>
      </c>
      <c r="D31" s="70">
        <v>0</v>
      </c>
      <c r="E31" s="70">
        <v>0</v>
      </c>
      <c r="F31" s="70">
        <v>0</v>
      </c>
      <c r="G31" s="70">
        <v>0</v>
      </c>
      <c r="H31" s="73">
        <f t="shared" ref="H31:H36" si="7">SUM(D31:G31)</f>
        <v>0</v>
      </c>
    </row>
    <row r="32" spans="1:8" x14ac:dyDescent="0.25">
      <c r="A32" s="11"/>
      <c r="B32" s="12"/>
      <c r="C32" s="16" t="s">
        <v>27</v>
      </c>
      <c r="D32" s="70">
        <v>0</v>
      </c>
      <c r="E32" s="70">
        <v>0</v>
      </c>
      <c r="F32" s="70">
        <v>0</v>
      </c>
      <c r="G32" s="70">
        <v>0</v>
      </c>
      <c r="H32" s="73">
        <f t="shared" si="7"/>
        <v>0</v>
      </c>
    </row>
    <row r="33" spans="1:8" x14ac:dyDescent="0.25">
      <c r="A33" s="11"/>
      <c r="B33" s="12"/>
      <c r="C33" s="16" t="s">
        <v>28</v>
      </c>
      <c r="D33" s="70">
        <v>0</v>
      </c>
      <c r="E33" s="70">
        <v>0</v>
      </c>
      <c r="F33" s="70">
        <v>0</v>
      </c>
      <c r="G33" s="70">
        <v>0</v>
      </c>
      <c r="H33" s="73">
        <f t="shared" si="7"/>
        <v>0</v>
      </c>
    </row>
    <row r="34" spans="1:8" x14ac:dyDescent="0.25">
      <c r="A34" s="11"/>
      <c r="B34" s="12"/>
      <c r="C34" s="16" t="s">
        <v>29</v>
      </c>
      <c r="D34" s="70">
        <v>0</v>
      </c>
      <c r="E34" s="70">
        <v>0</v>
      </c>
      <c r="F34" s="70">
        <v>0</v>
      </c>
      <c r="G34" s="70">
        <v>0</v>
      </c>
      <c r="H34" s="73">
        <f t="shared" si="7"/>
        <v>0</v>
      </c>
    </row>
    <row r="35" spans="1:8" x14ac:dyDescent="0.25">
      <c r="A35" s="11"/>
      <c r="B35" s="12"/>
      <c r="C35" s="16" t="s">
        <v>30</v>
      </c>
      <c r="D35" s="70">
        <v>0</v>
      </c>
      <c r="E35" s="70">
        <v>0</v>
      </c>
      <c r="F35" s="70">
        <v>0</v>
      </c>
      <c r="G35" s="70">
        <v>0</v>
      </c>
      <c r="H35" s="73">
        <f t="shared" si="7"/>
        <v>0</v>
      </c>
    </row>
    <row r="36" spans="1:8" x14ac:dyDescent="0.25">
      <c r="A36" s="11"/>
      <c r="B36" s="12"/>
      <c r="C36" s="16" t="s">
        <v>31</v>
      </c>
      <c r="D36" s="70">
        <v>0</v>
      </c>
      <c r="E36" s="70">
        <v>0</v>
      </c>
      <c r="F36" s="70">
        <v>0</v>
      </c>
      <c r="G36" s="70">
        <v>0</v>
      </c>
      <c r="H36" s="73">
        <f t="shared" si="7"/>
        <v>0</v>
      </c>
    </row>
    <row r="38" spans="1:8" x14ac:dyDescent="0.25">
      <c r="B38" s="6" t="s">
        <v>44</v>
      </c>
    </row>
    <row r="39" spans="1:8" x14ac:dyDescent="0.25">
      <c r="B39" s="6" t="s">
        <v>221</v>
      </c>
    </row>
  </sheetData>
  <mergeCells count="4">
    <mergeCell ref="D12:H12"/>
    <mergeCell ref="A12:A13"/>
    <mergeCell ref="B12:B13"/>
    <mergeCell ref="C12:C13"/>
  </mergeCells>
  <pageMargins left="0.75" right="0.75" top="1" bottom="1" header="0.5" footer="0.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2"/>
  <sheetViews>
    <sheetView showOutlineSymbols="0" showWhiteSpace="0" zoomScale="70" zoomScaleNormal="70" zoomScaleSheetLayoutView="85" workbookViewId="0"/>
  </sheetViews>
  <sheetFormatPr defaultRowHeight="15.75" x14ac:dyDescent="0.25"/>
  <cols>
    <col min="1" max="1" width="16.125" style="6" customWidth="1"/>
    <col min="2" max="2" width="25" style="6" bestFit="1" customWidth="1"/>
    <col min="3" max="3" width="60" style="6" bestFit="1" customWidth="1"/>
    <col min="4" max="4" width="16.625" style="6" customWidth="1"/>
    <col min="5" max="6" width="15" style="6" bestFit="1" customWidth="1"/>
    <col min="7" max="7" width="17.375" style="6" customWidth="1"/>
    <col min="8" max="8" width="16.625" style="6" customWidth="1"/>
    <col min="9" max="16384" width="9" style="6"/>
  </cols>
  <sheetData>
    <row r="1" spans="1:8" x14ac:dyDescent="0.25">
      <c r="A1" s="1"/>
      <c r="B1" s="14"/>
      <c r="C1" s="1"/>
      <c r="D1" s="1"/>
      <c r="E1" s="1"/>
      <c r="F1" s="1"/>
      <c r="G1" s="1"/>
      <c r="H1" s="1"/>
    </row>
    <row r="2" spans="1:8" x14ac:dyDescent="0.25">
      <c r="A2" s="14" t="s">
        <v>5</v>
      </c>
      <c r="B2" s="18"/>
    </row>
    <row r="3" spans="1:8" x14ac:dyDescent="0.25">
      <c r="A3" s="15"/>
      <c r="B3" s="2" t="s">
        <v>177</v>
      </c>
      <c r="C3" s="15" t="s">
        <v>220</v>
      </c>
      <c r="D3" s="15"/>
      <c r="E3" s="15"/>
      <c r="F3" s="15"/>
      <c r="G3" s="15"/>
      <c r="H3" s="15"/>
    </row>
    <row r="4" spans="1:8" x14ac:dyDescent="0.25">
      <c r="A4" s="14" t="s">
        <v>5</v>
      </c>
      <c r="B4" s="18"/>
    </row>
    <row r="5" spans="1:8" x14ac:dyDescent="0.25">
      <c r="A5" s="14" t="s">
        <v>5</v>
      </c>
      <c r="B5" s="18"/>
    </row>
    <row r="6" spans="1:8" x14ac:dyDescent="0.25">
      <c r="A6" s="1"/>
      <c r="B6" s="14"/>
      <c r="C6" s="1" t="s">
        <v>269</v>
      </c>
      <c r="D6" s="1"/>
      <c r="E6" s="1"/>
      <c r="F6" s="1"/>
      <c r="G6" s="1"/>
      <c r="H6" s="1"/>
    </row>
    <row r="7" spans="1:8" x14ac:dyDescent="0.25">
      <c r="A7" s="14" t="s">
        <v>5</v>
      </c>
      <c r="B7" s="18"/>
    </row>
    <row r="8" spans="1:8" x14ac:dyDescent="0.25">
      <c r="A8" s="15"/>
      <c r="B8" s="2" t="s">
        <v>20</v>
      </c>
      <c r="C8" s="15" t="s">
        <v>277</v>
      </c>
      <c r="D8" s="15"/>
      <c r="E8" s="15"/>
      <c r="F8" s="15"/>
      <c r="G8" s="15"/>
      <c r="H8" s="15"/>
    </row>
    <row r="9" spans="1:8" x14ac:dyDescent="0.25">
      <c r="A9" s="14" t="s">
        <v>5</v>
      </c>
      <c r="B9" s="18"/>
    </row>
    <row r="10" spans="1:8" x14ac:dyDescent="0.25">
      <c r="A10" s="14" t="s">
        <v>5</v>
      </c>
    </row>
    <row r="11" spans="1:8" x14ac:dyDescent="0.25">
      <c r="A11" s="2" t="str">
        <f>'Источники ЦИ'!A11</f>
        <v>Составлен в текущих ценах на 4 кв 2022 года</v>
      </c>
      <c r="B11" s="2"/>
      <c r="C11" s="2"/>
      <c r="D11" s="2"/>
      <c r="E11" s="2"/>
      <c r="F11" s="2"/>
      <c r="G11" s="2"/>
      <c r="H11" s="2"/>
    </row>
    <row r="12" spans="1:8" x14ac:dyDescent="0.25">
      <c r="A12" s="252" t="s">
        <v>11</v>
      </c>
      <c r="B12" s="252" t="s">
        <v>12</v>
      </c>
      <c r="C12" s="252" t="s">
        <v>13</v>
      </c>
      <c r="D12" s="252" t="s">
        <v>308</v>
      </c>
      <c r="E12" s="252" t="s">
        <v>5</v>
      </c>
      <c r="F12" s="252" t="s">
        <v>5</v>
      </c>
      <c r="G12" s="252" t="s">
        <v>5</v>
      </c>
      <c r="H12" s="252" t="s">
        <v>5</v>
      </c>
    </row>
    <row r="13" spans="1:8" ht="31.5" x14ac:dyDescent="0.25">
      <c r="A13" s="252" t="s">
        <v>5</v>
      </c>
      <c r="B13" s="252" t="s">
        <v>5</v>
      </c>
      <c r="C13" s="252" t="s">
        <v>5</v>
      </c>
      <c r="D13" s="65" t="s">
        <v>14</v>
      </c>
      <c r="E13" s="65" t="s">
        <v>21</v>
      </c>
      <c r="F13" s="65" t="s">
        <v>22</v>
      </c>
      <c r="G13" s="65" t="s">
        <v>23</v>
      </c>
      <c r="H13" s="65" t="s">
        <v>24</v>
      </c>
    </row>
    <row r="14" spans="1:8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</row>
    <row r="15" spans="1:8" x14ac:dyDescent="0.25">
      <c r="A15" s="69">
        <v>1</v>
      </c>
      <c r="B15" s="68" t="s">
        <v>249</v>
      </c>
      <c r="C15" s="44"/>
      <c r="D15" s="70">
        <f>'ЛСР 02-01-01'!N81</f>
        <v>13066.84</v>
      </c>
      <c r="E15" s="70">
        <v>0</v>
      </c>
      <c r="F15" s="70">
        <v>0</v>
      </c>
      <c r="G15" s="70">
        <v>0</v>
      </c>
      <c r="H15" s="70">
        <f t="shared" ref="H15:H31" si="0">SUM(D15:G15)</f>
        <v>13066.84</v>
      </c>
    </row>
    <row r="16" spans="1:8" x14ac:dyDescent="0.25">
      <c r="A16" s="66">
        <v>2</v>
      </c>
      <c r="B16" s="68" t="s">
        <v>320</v>
      </c>
      <c r="C16" s="67"/>
      <c r="D16" s="72">
        <f>'ЛСР 02-01-02'!N281</f>
        <v>40792.519999999997</v>
      </c>
      <c r="E16" s="72">
        <f>'ЛСР 02-01-02'!N291</f>
        <v>1609.84</v>
      </c>
      <c r="F16" s="72">
        <v>0</v>
      </c>
      <c r="G16" s="72">
        <v>0</v>
      </c>
      <c r="H16" s="70">
        <f t="shared" si="0"/>
        <v>42402.359999999993</v>
      </c>
    </row>
    <row r="17" spans="1:8" x14ac:dyDescent="0.25">
      <c r="A17" s="69">
        <v>3</v>
      </c>
      <c r="B17" s="68"/>
      <c r="C17" s="97"/>
      <c r="D17" s="72">
        <v>0</v>
      </c>
      <c r="E17" s="72">
        <v>0</v>
      </c>
      <c r="F17" s="72">
        <v>0</v>
      </c>
      <c r="G17" s="72">
        <v>0</v>
      </c>
      <c r="H17" s="70">
        <f t="shared" si="0"/>
        <v>0</v>
      </c>
    </row>
    <row r="18" spans="1:8" x14ac:dyDescent="0.25">
      <c r="A18" s="96">
        <v>4</v>
      </c>
      <c r="B18" s="71"/>
      <c r="C18" s="97"/>
      <c r="D18" s="72">
        <v>0</v>
      </c>
      <c r="E18" s="72">
        <v>0</v>
      </c>
      <c r="F18" s="72">
        <v>0</v>
      </c>
      <c r="G18" s="72">
        <v>0</v>
      </c>
      <c r="H18" s="70">
        <f t="shared" si="0"/>
        <v>0</v>
      </c>
    </row>
    <row r="19" spans="1:8" x14ac:dyDescent="0.25">
      <c r="A19" s="96">
        <v>5</v>
      </c>
      <c r="B19" s="68"/>
      <c r="C19" s="97"/>
      <c r="D19" s="72">
        <v>0</v>
      </c>
      <c r="E19" s="72">
        <v>0</v>
      </c>
      <c r="F19" s="72">
        <v>0</v>
      </c>
      <c r="G19" s="72">
        <v>0</v>
      </c>
      <c r="H19" s="70">
        <f t="shared" si="0"/>
        <v>0</v>
      </c>
    </row>
    <row r="20" spans="1:8" s="26" customFormat="1" x14ac:dyDescent="0.25">
      <c r="A20" s="75"/>
      <c r="B20" s="12"/>
      <c r="C20" s="12" t="s">
        <v>271</v>
      </c>
      <c r="D20" s="76">
        <f>SUM(D15:D19)</f>
        <v>53859.360000000001</v>
      </c>
      <c r="E20" s="76">
        <f t="shared" ref="E20:G20" si="1">SUM(E15:E19)</f>
        <v>1609.84</v>
      </c>
      <c r="F20" s="76">
        <f t="shared" si="1"/>
        <v>0</v>
      </c>
      <c r="G20" s="76">
        <f t="shared" si="1"/>
        <v>0</v>
      </c>
      <c r="H20" s="77">
        <f t="shared" si="0"/>
        <v>55469.2</v>
      </c>
    </row>
    <row r="21" spans="1:8" ht="31.5" x14ac:dyDescent="0.25">
      <c r="A21" s="66">
        <v>6</v>
      </c>
      <c r="B21" s="44" t="s">
        <v>255</v>
      </c>
      <c r="C21" s="16" t="s">
        <v>256</v>
      </c>
      <c r="D21" s="73">
        <f>ROUND(D20*2.5%*0.8,2)</f>
        <v>1077.19</v>
      </c>
      <c r="E21" s="73">
        <f>ROUND(E20*2.5%*0.8,2)</f>
        <v>32.200000000000003</v>
      </c>
      <c r="F21" s="73">
        <v>0</v>
      </c>
      <c r="G21" s="73">
        <v>0</v>
      </c>
      <c r="H21" s="70">
        <f t="shared" si="0"/>
        <v>1109.3900000000001</v>
      </c>
    </row>
    <row r="22" spans="1:8" s="26" customFormat="1" x14ac:dyDescent="0.25">
      <c r="A22" s="75"/>
      <c r="B22" s="12"/>
      <c r="C22" s="12" t="s">
        <v>262</v>
      </c>
      <c r="D22" s="76">
        <f>D20+D21</f>
        <v>54936.55</v>
      </c>
      <c r="E22" s="76">
        <f>E20+E21</f>
        <v>1642.04</v>
      </c>
      <c r="F22" s="76">
        <f t="shared" ref="F22:G22" si="2">F20+F21</f>
        <v>0</v>
      </c>
      <c r="G22" s="76">
        <f t="shared" si="2"/>
        <v>0</v>
      </c>
      <c r="H22" s="77">
        <f t="shared" si="0"/>
        <v>56578.590000000004</v>
      </c>
    </row>
    <row r="23" spans="1:8" ht="31.5" x14ac:dyDescent="0.25">
      <c r="A23" s="66">
        <v>7</v>
      </c>
      <c r="B23" s="44" t="s">
        <v>257</v>
      </c>
      <c r="C23" s="16" t="s">
        <v>258</v>
      </c>
      <c r="D23" s="73">
        <f>ROUND(D22*1.9%*1.2,2)</f>
        <v>1252.55</v>
      </c>
      <c r="E23" s="73">
        <f>ROUND(E22*1.9%*1.2,2)</f>
        <v>37.44</v>
      </c>
      <c r="F23" s="73">
        <v>0</v>
      </c>
      <c r="G23" s="73">
        <v>0</v>
      </c>
      <c r="H23" s="70">
        <f t="shared" si="0"/>
        <v>1289.99</v>
      </c>
    </row>
    <row r="24" spans="1:8" s="26" customFormat="1" x14ac:dyDescent="0.25">
      <c r="A24" s="75"/>
      <c r="B24" s="12"/>
      <c r="C24" s="12" t="s">
        <v>263</v>
      </c>
      <c r="D24" s="76">
        <f>SUM(D22:D23)</f>
        <v>56189.100000000006</v>
      </c>
      <c r="E24" s="76">
        <f>SUM(E22:E23)</f>
        <v>1679.48</v>
      </c>
      <c r="F24" s="76">
        <f>SUM(F22:F23)</f>
        <v>0</v>
      </c>
      <c r="G24" s="76">
        <f>SUM(G22:G23)</f>
        <v>0</v>
      </c>
      <c r="H24" s="77">
        <f t="shared" si="0"/>
        <v>57868.580000000009</v>
      </c>
    </row>
    <row r="25" spans="1:8" x14ac:dyDescent="0.25">
      <c r="A25" s="66">
        <v>8</v>
      </c>
      <c r="B25" s="44"/>
      <c r="C25" s="16"/>
      <c r="D25" s="73"/>
      <c r="E25" s="73"/>
      <c r="F25" s="73"/>
      <c r="G25" s="73"/>
      <c r="H25" s="70"/>
    </row>
    <row r="26" spans="1:8" x14ac:dyDescent="0.25">
      <c r="A26" s="66">
        <v>9</v>
      </c>
      <c r="B26" s="67"/>
      <c r="C26" s="67"/>
      <c r="D26" s="74"/>
      <c r="E26" s="74"/>
      <c r="F26" s="74"/>
      <c r="G26" s="74"/>
      <c r="H26" s="70"/>
    </row>
    <row r="27" spans="1:8" s="26" customFormat="1" x14ac:dyDescent="0.25">
      <c r="A27" s="75"/>
      <c r="B27" s="12"/>
      <c r="C27" s="12" t="s">
        <v>272</v>
      </c>
      <c r="D27" s="76">
        <f>SUM(D24:D26)</f>
        <v>56189.100000000006</v>
      </c>
      <c r="E27" s="76">
        <f t="shared" ref="E27" si="3">SUM(E24:E26)</f>
        <v>1679.48</v>
      </c>
      <c r="F27" s="76">
        <f>SUM(F24:F26)</f>
        <v>0</v>
      </c>
      <c r="G27" s="76">
        <f>SUM(G24:G26)</f>
        <v>0</v>
      </c>
      <c r="H27" s="77">
        <f t="shared" si="0"/>
        <v>57868.580000000009</v>
      </c>
    </row>
    <row r="28" spans="1:8" x14ac:dyDescent="0.25">
      <c r="A28" s="66">
        <v>10</v>
      </c>
      <c r="B28" s="67"/>
      <c r="C28" s="103"/>
      <c r="D28" s="74"/>
      <c r="E28" s="74"/>
      <c r="F28" s="74"/>
      <c r="G28" s="74"/>
      <c r="H28" s="72">
        <f t="shared" ref="H28" si="4">SUM(D28:G28)</f>
        <v>0</v>
      </c>
    </row>
    <row r="29" spans="1:8" s="26" customFormat="1" x14ac:dyDescent="0.25">
      <c r="A29" s="75"/>
      <c r="B29" s="12"/>
      <c r="C29" s="12" t="s">
        <v>267</v>
      </c>
      <c r="D29" s="76">
        <f>SUM(D27:D28)</f>
        <v>56189.100000000006</v>
      </c>
      <c r="E29" s="76">
        <f>SUM(E27:E28)</f>
        <v>1679.48</v>
      </c>
      <c r="F29" s="76">
        <f>SUM(F27:F28)</f>
        <v>0</v>
      </c>
      <c r="G29" s="76">
        <f>SUM(G27:G28)</f>
        <v>0</v>
      </c>
      <c r="H29" s="77">
        <f t="shared" si="0"/>
        <v>57868.580000000009</v>
      </c>
    </row>
    <row r="30" spans="1:8" x14ac:dyDescent="0.25">
      <c r="A30" s="66">
        <v>11</v>
      </c>
      <c r="B30" s="67"/>
      <c r="C30" s="67"/>
      <c r="D30" s="74"/>
      <c r="E30" s="74"/>
      <c r="F30" s="74"/>
      <c r="G30" s="74"/>
      <c r="H30" s="70"/>
    </row>
    <row r="31" spans="1:8" s="26" customFormat="1" x14ac:dyDescent="0.25">
      <c r="A31" s="75"/>
      <c r="B31" s="12"/>
      <c r="C31" s="12" t="s">
        <v>268</v>
      </c>
      <c r="D31" s="76">
        <f>D29+D30</f>
        <v>56189.100000000006</v>
      </c>
      <c r="E31" s="76">
        <f t="shared" ref="E31:G31" si="5">E29+E30</f>
        <v>1679.48</v>
      </c>
      <c r="F31" s="76">
        <f t="shared" si="5"/>
        <v>0</v>
      </c>
      <c r="G31" s="76">
        <f t="shared" si="5"/>
        <v>0</v>
      </c>
      <c r="H31" s="77">
        <f t="shared" si="0"/>
        <v>57868.580000000009</v>
      </c>
    </row>
    <row r="32" spans="1:8" s="81" customFormat="1" x14ac:dyDescent="0.25">
      <c r="A32" s="78"/>
      <c r="B32" s="79"/>
      <c r="C32" s="79" t="s">
        <v>254</v>
      </c>
      <c r="D32" s="80"/>
      <c r="E32" s="80"/>
      <c r="F32" s="80"/>
      <c r="G32" s="80"/>
      <c r="H32" s="80"/>
    </row>
    <row r="33" spans="1:8" x14ac:dyDescent="0.25">
      <c r="A33" s="11"/>
      <c r="B33" s="12"/>
      <c r="C33" s="16" t="s">
        <v>26</v>
      </c>
      <c r="D33" s="70">
        <f>'ЛСР 02-01-01'!N83+'ЛСР 02-01-02'!N284+'ЛСР 02-01-02'!N290</f>
        <v>4923.74</v>
      </c>
      <c r="E33" s="70">
        <f>'ЛСР 02-01-02'!N293</f>
        <v>394.43</v>
      </c>
      <c r="F33" s="70">
        <v>0</v>
      </c>
      <c r="G33" s="70">
        <v>0</v>
      </c>
      <c r="H33" s="73">
        <f>SUM(D33:G33)</f>
        <v>5318.17</v>
      </c>
    </row>
    <row r="34" spans="1:8" x14ac:dyDescent="0.25">
      <c r="A34" s="11"/>
      <c r="B34" s="12"/>
      <c r="C34" s="16" t="s">
        <v>4</v>
      </c>
      <c r="D34" s="70">
        <f>'ЛСР 02-01-01'!N84+'ЛСР 02-01-02'!N285</f>
        <v>7857.59</v>
      </c>
      <c r="E34" s="70">
        <f>'ЛСР 02-01-02'!N294</f>
        <v>44.12</v>
      </c>
      <c r="F34" s="70">
        <v>0</v>
      </c>
      <c r="G34" s="70">
        <v>0</v>
      </c>
      <c r="H34" s="73">
        <f t="shared" ref="H34:H39" si="6">SUM(D34:G34)</f>
        <v>7901.71</v>
      </c>
    </row>
    <row r="35" spans="1:8" x14ac:dyDescent="0.25">
      <c r="A35" s="11"/>
      <c r="B35" s="12"/>
      <c r="C35" s="16" t="s">
        <v>27</v>
      </c>
      <c r="D35" s="70">
        <f>'ЛСР 02-01-02'!N287</f>
        <v>30240.66</v>
      </c>
      <c r="E35" s="70">
        <f>'ЛСР 02-01-02'!N296</f>
        <v>567.66</v>
      </c>
      <c r="F35" s="70">
        <v>0</v>
      </c>
      <c r="G35" s="70">
        <v>0</v>
      </c>
      <c r="H35" s="73">
        <f t="shared" si="6"/>
        <v>30808.32</v>
      </c>
    </row>
    <row r="36" spans="1:8" x14ac:dyDescent="0.25">
      <c r="A36" s="11"/>
      <c r="B36" s="12"/>
      <c r="C36" s="16" t="s">
        <v>28</v>
      </c>
      <c r="D36" s="70">
        <f>'ЛСР 02-01-01'!N86+'ЛСР 02-01-02'!N288</f>
        <v>6885.61</v>
      </c>
      <c r="E36" s="70">
        <f>'ЛСР 02-01-02'!N297</f>
        <v>397.02</v>
      </c>
      <c r="F36" s="70">
        <v>0</v>
      </c>
      <c r="G36" s="70">
        <v>0</v>
      </c>
      <c r="H36" s="73">
        <f t="shared" si="6"/>
        <v>7282.6299999999992</v>
      </c>
    </row>
    <row r="37" spans="1:8" x14ac:dyDescent="0.25">
      <c r="A37" s="11"/>
      <c r="B37" s="12"/>
      <c r="C37" s="16" t="s">
        <v>29</v>
      </c>
      <c r="D37" s="70">
        <f>'ЛСР 02-01-01'!N87+'ЛСР 02-01-02'!N289</f>
        <v>3951.76</v>
      </c>
      <c r="E37" s="70">
        <f>'ЛСР 02-01-02'!N298</f>
        <v>206.61</v>
      </c>
      <c r="F37" s="70">
        <v>0</v>
      </c>
      <c r="G37" s="70">
        <v>0</v>
      </c>
      <c r="H37" s="73">
        <f t="shared" si="6"/>
        <v>4158.37</v>
      </c>
    </row>
    <row r="38" spans="1:8" x14ac:dyDescent="0.25">
      <c r="A38" s="11"/>
      <c r="B38" s="12"/>
      <c r="C38" s="16" t="s">
        <v>30</v>
      </c>
      <c r="D38" s="70">
        <v>0</v>
      </c>
      <c r="E38" s="70">
        <v>0</v>
      </c>
      <c r="F38" s="70">
        <v>0</v>
      </c>
      <c r="G38" s="70">
        <v>0</v>
      </c>
      <c r="H38" s="73">
        <f t="shared" si="6"/>
        <v>0</v>
      </c>
    </row>
    <row r="39" spans="1:8" x14ac:dyDescent="0.25">
      <c r="A39" s="11"/>
      <c r="B39" s="12"/>
      <c r="C39" s="16" t="s">
        <v>31</v>
      </c>
      <c r="D39" s="70">
        <v>0</v>
      </c>
      <c r="E39" s="70">
        <v>0</v>
      </c>
      <c r="F39" s="70">
        <v>0</v>
      </c>
      <c r="G39" s="70">
        <v>0</v>
      </c>
      <c r="H39" s="73">
        <f t="shared" si="6"/>
        <v>0</v>
      </c>
    </row>
    <row r="41" spans="1:8" x14ac:dyDescent="0.25">
      <c r="B41" s="6" t="s">
        <v>44</v>
      </c>
    </row>
    <row r="42" spans="1:8" x14ac:dyDescent="0.25">
      <c r="B42" s="6" t="s">
        <v>221</v>
      </c>
    </row>
  </sheetData>
  <mergeCells count="4"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8"/>
  <sheetViews>
    <sheetView showOutlineSymbols="0" showWhiteSpace="0" zoomScale="70" zoomScaleNormal="70" zoomScaleSheetLayoutView="85" workbookViewId="0">
      <selection activeCell="G44" sqref="G44"/>
    </sheetView>
  </sheetViews>
  <sheetFormatPr defaultRowHeight="15.75" x14ac:dyDescent="0.25"/>
  <cols>
    <col min="1" max="1" width="16.125" style="6" customWidth="1"/>
    <col min="2" max="2" width="25" style="6" bestFit="1" customWidth="1"/>
    <col min="3" max="3" width="60" style="6" bestFit="1" customWidth="1"/>
    <col min="4" max="7" width="15" style="6" bestFit="1" customWidth="1"/>
    <col min="8" max="8" width="16.625" style="6" customWidth="1"/>
    <col min="9" max="16384" width="9" style="6"/>
  </cols>
  <sheetData>
    <row r="1" spans="1:8" x14ac:dyDescent="0.25">
      <c r="A1" s="1"/>
      <c r="B1" s="14"/>
      <c r="C1" s="1"/>
      <c r="D1" s="1"/>
      <c r="E1" s="1"/>
      <c r="F1" s="1"/>
      <c r="G1" s="1"/>
      <c r="H1" s="1"/>
    </row>
    <row r="2" spans="1:8" x14ac:dyDescent="0.25">
      <c r="A2" s="14" t="s">
        <v>5</v>
      </c>
      <c r="B2" s="18"/>
    </row>
    <row r="3" spans="1:8" x14ac:dyDescent="0.25">
      <c r="A3" s="15"/>
      <c r="B3" s="2" t="s">
        <v>177</v>
      </c>
      <c r="C3" s="15" t="s">
        <v>220</v>
      </c>
      <c r="D3" s="15"/>
      <c r="E3" s="15"/>
      <c r="F3" s="15"/>
      <c r="G3" s="15"/>
      <c r="H3" s="15"/>
    </row>
    <row r="4" spans="1:8" x14ac:dyDescent="0.25">
      <c r="A4" s="14" t="s">
        <v>5</v>
      </c>
      <c r="B4" s="18"/>
    </row>
    <row r="5" spans="1:8" x14ac:dyDescent="0.25">
      <c r="A5" s="14" t="s">
        <v>5</v>
      </c>
      <c r="B5" s="18"/>
    </row>
    <row r="6" spans="1:8" x14ac:dyDescent="0.25">
      <c r="A6" s="1"/>
      <c r="B6" s="14"/>
      <c r="C6" s="1" t="s">
        <v>287</v>
      </c>
      <c r="D6" s="1"/>
      <c r="E6" s="1"/>
      <c r="F6" s="1"/>
      <c r="G6" s="1"/>
      <c r="H6" s="1"/>
    </row>
    <row r="7" spans="1:8" x14ac:dyDescent="0.25">
      <c r="A7" s="14" t="s">
        <v>5</v>
      </c>
      <c r="B7" s="18"/>
    </row>
    <row r="8" spans="1:8" x14ac:dyDescent="0.25">
      <c r="A8" s="15"/>
      <c r="B8" s="2" t="s">
        <v>20</v>
      </c>
      <c r="C8" s="15" t="s">
        <v>288</v>
      </c>
      <c r="D8" s="15"/>
      <c r="E8" s="15"/>
      <c r="F8" s="15"/>
      <c r="G8" s="15"/>
      <c r="H8" s="15"/>
    </row>
    <row r="9" spans="1:8" x14ac:dyDescent="0.25">
      <c r="A9" s="14" t="s">
        <v>5</v>
      </c>
      <c r="B9" s="18"/>
    </row>
    <row r="10" spans="1:8" x14ac:dyDescent="0.25">
      <c r="A10" s="14" t="s">
        <v>5</v>
      </c>
    </row>
    <row r="11" spans="1:8" x14ac:dyDescent="0.25">
      <c r="A11" s="2" t="str">
        <f>'Источники ЦИ'!A11</f>
        <v>Составлен в текущих ценах на 4 кв 2022 года</v>
      </c>
      <c r="B11" s="2"/>
      <c r="C11" s="2"/>
      <c r="D11" s="2"/>
      <c r="E11" s="2"/>
      <c r="F11" s="2"/>
      <c r="G11" s="2"/>
      <c r="H11" s="2"/>
    </row>
    <row r="12" spans="1:8" x14ac:dyDescent="0.25">
      <c r="A12" s="252" t="s">
        <v>11</v>
      </c>
      <c r="B12" s="252" t="s">
        <v>12</v>
      </c>
      <c r="C12" s="252" t="s">
        <v>13</v>
      </c>
      <c r="D12" s="252" t="s">
        <v>308</v>
      </c>
      <c r="E12" s="252" t="s">
        <v>5</v>
      </c>
      <c r="F12" s="252" t="s">
        <v>5</v>
      </c>
      <c r="G12" s="252" t="s">
        <v>5</v>
      </c>
      <c r="H12" s="252" t="s">
        <v>5</v>
      </c>
    </row>
    <row r="13" spans="1:8" ht="31.5" x14ac:dyDescent="0.25">
      <c r="A13" s="252" t="s">
        <v>5</v>
      </c>
      <c r="B13" s="252" t="s">
        <v>5</v>
      </c>
      <c r="C13" s="252" t="s">
        <v>5</v>
      </c>
      <c r="D13" s="65" t="s">
        <v>14</v>
      </c>
      <c r="E13" s="65" t="s">
        <v>21</v>
      </c>
      <c r="F13" s="65" t="s">
        <v>22</v>
      </c>
      <c r="G13" s="65" t="s">
        <v>23</v>
      </c>
      <c r="H13" s="65" t="s">
        <v>24</v>
      </c>
    </row>
    <row r="14" spans="1:8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</row>
    <row r="15" spans="1:8" x14ac:dyDescent="0.25">
      <c r="A15" s="69">
        <v>1</v>
      </c>
      <c r="B15" s="68" t="s">
        <v>251</v>
      </c>
      <c r="C15" s="44" t="s">
        <v>309</v>
      </c>
      <c r="D15" s="70">
        <v>0</v>
      </c>
      <c r="E15" s="70">
        <v>0</v>
      </c>
      <c r="F15" s="70">
        <v>0</v>
      </c>
      <c r="G15" s="70">
        <f>'ЛСР 09-01-01'!N86</f>
        <v>6577.65</v>
      </c>
      <c r="H15" s="70">
        <f t="shared" ref="H15:H27" si="0">SUM(D15:G15)</f>
        <v>6577.65</v>
      </c>
    </row>
    <row r="16" spans="1:8" x14ac:dyDescent="0.25">
      <c r="A16" s="66">
        <v>2</v>
      </c>
      <c r="B16" s="71"/>
      <c r="C16" s="44"/>
      <c r="D16" s="72">
        <v>0</v>
      </c>
      <c r="E16" s="72">
        <v>0</v>
      </c>
      <c r="F16" s="72">
        <v>0</v>
      </c>
      <c r="G16" s="72">
        <v>0</v>
      </c>
      <c r="H16" s="70">
        <f t="shared" si="0"/>
        <v>0</v>
      </c>
    </row>
    <row r="17" spans="1:8" x14ac:dyDescent="0.25">
      <c r="A17" s="69">
        <v>3</v>
      </c>
      <c r="B17" s="68"/>
      <c r="C17" s="44"/>
      <c r="D17" s="72">
        <v>0</v>
      </c>
      <c r="E17" s="72">
        <v>0</v>
      </c>
      <c r="F17" s="72">
        <v>0</v>
      </c>
      <c r="G17" s="72">
        <v>0</v>
      </c>
      <c r="H17" s="70">
        <f t="shared" si="0"/>
        <v>0</v>
      </c>
    </row>
    <row r="18" spans="1:8" x14ac:dyDescent="0.25">
      <c r="A18" s="96">
        <v>4</v>
      </c>
      <c r="B18" s="71"/>
      <c r="C18" s="97"/>
      <c r="D18" s="72">
        <v>0</v>
      </c>
      <c r="E18" s="72">
        <v>0</v>
      </c>
      <c r="F18" s="72">
        <v>0</v>
      </c>
      <c r="G18" s="72">
        <v>0</v>
      </c>
      <c r="H18" s="70">
        <f t="shared" si="0"/>
        <v>0</v>
      </c>
    </row>
    <row r="19" spans="1:8" x14ac:dyDescent="0.25">
      <c r="A19" s="69">
        <v>5</v>
      </c>
      <c r="B19" s="68"/>
      <c r="C19" s="97"/>
      <c r="D19" s="72">
        <v>0</v>
      </c>
      <c r="E19" s="72">
        <v>0</v>
      </c>
      <c r="F19" s="72">
        <v>0</v>
      </c>
      <c r="G19" s="72">
        <v>0</v>
      </c>
      <c r="H19" s="70">
        <f t="shared" si="0"/>
        <v>0</v>
      </c>
    </row>
    <row r="20" spans="1:8" s="26" customFormat="1" x14ac:dyDescent="0.25">
      <c r="A20" s="75"/>
      <c r="B20" s="12"/>
      <c r="C20" s="12" t="s">
        <v>273</v>
      </c>
      <c r="D20" s="76">
        <f>SUM(D15:D19)</f>
        <v>0</v>
      </c>
      <c r="E20" s="76">
        <f t="shared" ref="E20:G20" si="1">SUM(E15:E19)</f>
        <v>0</v>
      </c>
      <c r="F20" s="76">
        <f t="shared" si="1"/>
        <v>0</v>
      </c>
      <c r="G20" s="76">
        <f t="shared" si="1"/>
        <v>6577.65</v>
      </c>
      <c r="H20" s="77">
        <f t="shared" si="0"/>
        <v>6577.65</v>
      </c>
    </row>
    <row r="21" spans="1:8" x14ac:dyDescent="0.25">
      <c r="A21" s="66">
        <v>6</v>
      </c>
      <c r="B21" s="44"/>
      <c r="C21" s="16"/>
      <c r="D21" s="73"/>
      <c r="E21" s="73"/>
      <c r="F21" s="73"/>
      <c r="G21" s="73"/>
      <c r="H21" s="70"/>
    </row>
    <row r="22" spans="1:8" x14ac:dyDescent="0.25">
      <c r="A22" s="66">
        <v>7</v>
      </c>
      <c r="B22" s="67"/>
      <c r="C22" s="67"/>
      <c r="D22" s="74"/>
      <c r="E22" s="74"/>
      <c r="F22" s="74"/>
      <c r="G22" s="74"/>
      <c r="H22" s="70"/>
    </row>
    <row r="23" spans="1:8" s="26" customFormat="1" x14ac:dyDescent="0.25">
      <c r="A23" s="75"/>
      <c r="B23" s="12"/>
      <c r="C23" s="12" t="s">
        <v>272</v>
      </c>
      <c r="D23" s="76">
        <f>SUM(D20:D22)</f>
        <v>0</v>
      </c>
      <c r="E23" s="76">
        <f t="shared" ref="E23:F23" si="2">SUM(E20:E22)</f>
        <v>0</v>
      </c>
      <c r="F23" s="76">
        <f t="shared" si="2"/>
        <v>0</v>
      </c>
      <c r="G23" s="76">
        <f>SUM(G20:G22)</f>
        <v>6577.65</v>
      </c>
      <c r="H23" s="77">
        <f t="shared" si="0"/>
        <v>6577.65</v>
      </c>
    </row>
    <row r="24" spans="1:8" x14ac:dyDescent="0.25">
      <c r="A24" s="66">
        <v>8</v>
      </c>
      <c r="B24" s="67"/>
      <c r="C24" s="103"/>
      <c r="D24" s="74"/>
      <c r="E24" s="74"/>
      <c r="F24" s="74"/>
      <c r="G24" s="74"/>
      <c r="H24" s="72">
        <f t="shared" ref="H24" si="3">SUM(D24:G24)</f>
        <v>0</v>
      </c>
    </row>
    <row r="25" spans="1:8" s="26" customFormat="1" x14ac:dyDescent="0.25">
      <c r="A25" s="75"/>
      <c r="B25" s="12"/>
      <c r="C25" s="12" t="s">
        <v>267</v>
      </c>
      <c r="D25" s="76">
        <f>SUM(D23:D24)</f>
        <v>0</v>
      </c>
      <c r="E25" s="76">
        <f t="shared" ref="E25:F25" si="4">SUM(E23:E24)</f>
        <v>0</v>
      </c>
      <c r="F25" s="76">
        <f t="shared" si="4"/>
        <v>0</v>
      </c>
      <c r="G25" s="76">
        <f>SUM(G23:G24)</f>
        <v>6577.65</v>
      </c>
      <c r="H25" s="77">
        <f t="shared" si="0"/>
        <v>6577.65</v>
      </c>
    </row>
    <row r="26" spans="1:8" x14ac:dyDescent="0.25">
      <c r="A26" s="66">
        <v>9</v>
      </c>
      <c r="B26" s="67"/>
      <c r="C26" s="67"/>
      <c r="D26" s="74"/>
      <c r="E26" s="74"/>
      <c r="F26" s="74"/>
      <c r="G26" s="74"/>
      <c r="H26" s="70"/>
    </row>
    <row r="27" spans="1:8" s="26" customFormat="1" x14ac:dyDescent="0.25">
      <c r="A27" s="75"/>
      <c r="B27" s="12"/>
      <c r="C27" s="12" t="s">
        <v>268</v>
      </c>
      <c r="D27" s="76">
        <f>D25+D26</f>
        <v>0</v>
      </c>
      <c r="E27" s="76">
        <f t="shared" ref="E27:G27" si="5">E25+E26</f>
        <v>0</v>
      </c>
      <c r="F27" s="76">
        <f t="shared" si="5"/>
        <v>0</v>
      </c>
      <c r="G27" s="76">
        <f t="shared" si="5"/>
        <v>6577.65</v>
      </c>
      <c r="H27" s="77">
        <f t="shared" si="0"/>
        <v>6577.65</v>
      </c>
    </row>
    <row r="28" spans="1:8" s="81" customFormat="1" x14ac:dyDescent="0.25">
      <c r="A28" s="78"/>
      <c r="B28" s="79"/>
      <c r="C28" s="79" t="s">
        <v>254</v>
      </c>
      <c r="D28" s="80"/>
      <c r="E28" s="80"/>
      <c r="F28" s="80"/>
      <c r="G28" s="80"/>
      <c r="H28" s="80"/>
    </row>
    <row r="29" spans="1:8" x14ac:dyDescent="0.25">
      <c r="A29" s="11"/>
      <c r="B29" s="12"/>
      <c r="C29" s="16" t="s">
        <v>26</v>
      </c>
      <c r="D29" s="70">
        <v>0</v>
      </c>
      <c r="E29" s="70">
        <v>0</v>
      </c>
      <c r="F29" s="70">
        <v>0</v>
      </c>
      <c r="G29" s="70">
        <f>'ЛСР 09-01-01'!N89</f>
        <v>3117.37</v>
      </c>
      <c r="H29" s="73">
        <f>SUM(D29:G29)</f>
        <v>3117.37</v>
      </c>
    </row>
    <row r="30" spans="1:8" x14ac:dyDescent="0.25">
      <c r="A30" s="11"/>
      <c r="B30" s="12"/>
      <c r="C30" s="16" t="s">
        <v>4</v>
      </c>
      <c r="D30" s="70">
        <v>0</v>
      </c>
      <c r="E30" s="70">
        <v>0</v>
      </c>
      <c r="F30" s="70">
        <v>0</v>
      </c>
      <c r="G30" s="70">
        <v>0</v>
      </c>
      <c r="H30" s="73">
        <f t="shared" ref="H30:H35" si="6">SUM(D30:G30)</f>
        <v>0</v>
      </c>
    </row>
    <row r="31" spans="1:8" x14ac:dyDescent="0.25">
      <c r="A31" s="11"/>
      <c r="B31" s="12"/>
      <c r="C31" s="16" t="s">
        <v>27</v>
      </c>
      <c r="D31" s="70">
        <v>0</v>
      </c>
      <c r="E31" s="70">
        <v>0</v>
      </c>
      <c r="F31" s="70">
        <v>0</v>
      </c>
      <c r="G31" s="70">
        <v>0</v>
      </c>
      <c r="H31" s="73">
        <f t="shared" si="6"/>
        <v>0</v>
      </c>
    </row>
    <row r="32" spans="1:8" x14ac:dyDescent="0.25">
      <c r="A32" s="11"/>
      <c r="B32" s="12"/>
      <c r="C32" s="16" t="s">
        <v>28</v>
      </c>
      <c r="D32" s="70">
        <v>0</v>
      </c>
      <c r="E32" s="70">
        <v>0</v>
      </c>
      <c r="F32" s="70">
        <v>0</v>
      </c>
      <c r="G32" s="70">
        <f>'ЛСР 09-01-01'!N90</f>
        <v>2338.04</v>
      </c>
      <c r="H32" s="73">
        <f t="shared" si="6"/>
        <v>2338.04</v>
      </c>
    </row>
    <row r="33" spans="1:8" x14ac:dyDescent="0.25">
      <c r="A33" s="11"/>
      <c r="B33" s="12"/>
      <c r="C33" s="16" t="s">
        <v>29</v>
      </c>
      <c r="D33" s="70">
        <v>0</v>
      </c>
      <c r="E33" s="70">
        <v>0</v>
      </c>
      <c r="F33" s="70">
        <v>0</v>
      </c>
      <c r="G33" s="70">
        <f>'ЛСР 09-01-01'!N91</f>
        <v>1122.24</v>
      </c>
      <c r="H33" s="73">
        <f t="shared" si="6"/>
        <v>1122.24</v>
      </c>
    </row>
    <row r="34" spans="1:8" x14ac:dyDescent="0.25">
      <c r="A34" s="11"/>
      <c r="B34" s="12"/>
      <c r="C34" s="16" t="s">
        <v>30</v>
      </c>
      <c r="D34" s="70">
        <v>0</v>
      </c>
      <c r="E34" s="70">
        <v>0</v>
      </c>
      <c r="F34" s="70">
        <v>0</v>
      </c>
      <c r="G34" s="70">
        <v>0</v>
      </c>
      <c r="H34" s="73">
        <f t="shared" si="6"/>
        <v>0</v>
      </c>
    </row>
    <row r="35" spans="1:8" x14ac:dyDescent="0.25">
      <c r="A35" s="11"/>
      <c r="B35" s="12"/>
      <c r="C35" s="16" t="s">
        <v>31</v>
      </c>
      <c r="D35" s="70">
        <v>0</v>
      </c>
      <c r="E35" s="70">
        <v>0</v>
      </c>
      <c r="F35" s="70">
        <v>0</v>
      </c>
      <c r="G35" s="70">
        <v>0</v>
      </c>
      <c r="H35" s="73">
        <f t="shared" si="6"/>
        <v>0</v>
      </c>
    </row>
    <row r="37" spans="1:8" x14ac:dyDescent="0.25">
      <c r="B37" s="6" t="s">
        <v>44</v>
      </c>
    </row>
    <row r="38" spans="1:8" x14ac:dyDescent="0.25">
      <c r="B38" s="6" t="s">
        <v>221</v>
      </c>
    </row>
  </sheetData>
  <mergeCells count="4">
    <mergeCell ref="A12:A13"/>
    <mergeCell ref="B12:B13"/>
    <mergeCell ref="C12:C13"/>
    <mergeCell ref="D12:H12"/>
  </mergeCells>
  <pageMargins left="0.75" right="0.75" top="1" bottom="1" header="0.5" footer="0.5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3"/>
  <sheetViews>
    <sheetView showOutlineSymbols="0" showWhiteSpace="0" zoomScale="70" zoomScaleNormal="70" zoomScaleSheetLayoutView="85" workbookViewId="0">
      <selection activeCell="H14" sqref="H14"/>
    </sheetView>
  </sheetViews>
  <sheetFormatPr defaultRowHeight="15.75" x14ac:dyDescent="0.25"/>
  <cols>
    <col min="1" max="1" width="16.875" style="18" customWidth="1"/>
    <col min="2" max="2" width="42" style="18" customWidth="1"/>
    <col min="3" max="3" width="19.25" style="18" customWidth="1"/>
    <col min="4" max="4" width="15.75" style="18" customWidth="1"/>
    <col min="5" max="5" width="18.5" style="18" customWidth="1"/>
    <col min="6" max="6" width="15" style="18" bestFit="1" customWidth="1"/>
    <col min="7" max="7" width="23.625" style="18" customWidth="1"/>
    <col min="8" max="8" width="34.625" style="18" customWidth="1"/>
    <col min="9" max="9" width="20" style="18" bestFit="1" customWidth="1"/>
    <col min="10" max="16384" width="9" style="18"/>
  </cols>
  <sheetData>
    <row r="1" spans="1:8" s="6" customFormat="1" x14ac:dyDescent="0.25">
      <c r="A1" s="1"/>
      <c r="B1" s="1"/>
      <c r="C1" s="1"/>
      <c r="D1" s="1"/>
      <c r="E1" s="1"/>
      <c r="F1" s="1"/>
      <c r="G1" s="1"/>
      <c r="H1" s="1"/>
    </row>
    <row r="2" spans="1:8" s="6" customFormat="1" x14ac:dyDescent="0.25">
      <c r="A2" s="14" t="s">
        <v>5</v>
      </c>
    </row>
    <row r="3" spans="1:8" s="6" customFormat="1" x14ac:dyDescent="0.25">
      <c r="A3" s="15"/>
      <c r="B3" s="2" t="s">
        <v>177</v>
      </c>
      <c r="C3" s="15" t="s">
        <v>220</v>
      </c>
      <c r="D3" s="15"/>
      <c r="E3" s="15"/>
      <c r="F3" s="15"/>
      <c r="G3" s="15"/>
      <c r="H3" s="15"/>
    </row>
    <row r="4" spans="1:8" s="6" customFormat="1" x14ac:dyDescent="0.25">
      <c r="A4" s="14" t="s">
        <v>5</v>
      </c>
    </row>
    <row r="5" spans="1:8" s="6" customFormat="1" x14ac:dyDescent="0.25">
      <c r="A5" s="14" t="s">
        <v>5</v>
      </c>
    </row>
    <row r="6" spans="1:8" s="6" customFormat="1" x14ac:dyDescent="0.25">
      <c r="A6" s="1"/>
      <c r="B6" s="18"/>
      <c r="C6" s="19" t="s">
        <v>165</v>
      </c>
      <c r="D6" s="1"/>
      <c r="E6" s="1"/>
      <c r="F6" s="1"/>
      <c r="G6" s="1"/>
      <c r="H6" s="1"/>
    </row>
    <row r="7" spans="1:8" s="6" customFormat="1" x14ac:dyDescent="0.25">
      <c r="A7" s="14" t="s">
        <v>5</v>
      </c>
    </row>
    <row r="8" spans="1:8" s="6" customFormat="1" x14ac:dyDescent="0.25">
      <c r="A8" s="15"/>
      <c r="B8" s="15"/>
      <c r="C8" s="15"/>
      <c r="D8" s="15"/>
      <c r="E8" s="15"/>
      <c r="F8" s="15"/>
      <c r="G8" s="15"/>
      <c r="H8" s="15"/>
    </row>
    <row r="11" spans="1:8" x14ac:dyDescent="0.25">
      <c r="A11" s="2" t="s">
        <v>567</v>
      </c>
    </row>
    <row r="12" spans="1:8" s="33" customFormat="1" ht="47.25" x14ac:dyDescent="0.25">
      <c r="A12" s="31" t="s">
        <v>174</v>
      </c>
      <c r="B12" s="31" t="s">
        <v>163</v>
      </c>
      <c r="C12" s="32" t="s">
        <v>167</v>
      </c>
      <c r="D12" s="31" t="s">
        <v>1</v>
      </c>
      <c r="E12" s="32" t="s">
        <v>168</v>
      </c>
      <c r="F12" s="32" t="s">
        <v>169</v>
      </c>
      <c r="G12" s="31" t="s">
        <v>247</v>
      </c>
      <c r="H12" s="32" t="s">
        <v>170</v>
      </c>
    </row>
    <row r="13" spans="1:8" s="35" customFormat="1" x14ac:dyDescent="0.25">
      <c r="A13" s="174">
        <v>1</v>
      </c>
      <c r="B13" s="174">
        <v>2</v>
      </c>
      <c r="C13" s="174">
        <v>3</v>
      </c>
      <c r="D13" s="174">
        <v>4</v>
      </c>
      <c r="E13" s="174">
        <v>5</v>
      </c>
      <c r="F13" s="174">
        <v>6</v>
      </c>
      <c r="G13" s="174">
        <v>7</v>
      </c>
      <c r="H13" s="174">
        <v>8</v>
      </c>
    </row>
    <row r="14" spans="1:8" s="35" customFormat="1" ht="78.75" x14ac:dyDescent="0.25">
      <c r="A14" s="175" t="s">
        <v>249</v>
      </c>
      <c r="B14" s="178" t="s">
        <v>97</v>
      </c>
      <c r="C14" s="32" t="s">
        <v>560</v>
      </c>
      <c r="D14" s="176">
        <f>'ЛСР 02-01-01'!N91/1000</f>
        <v>13.066840000000001</v>
      </c>
      <c r="E14" s="32">
        <v>0.09</v>
      </c>
      <c r="F14" s="32" t="s">
        <v>248</v>
      </c>
      <c r="G14" s="177">
        <f t="shared" ref="G14:G15" si="0">ROUND(D14/E14,5)</f>
        <v>145.18710999999999</v>
      </c>
      <c r="H14" s="178" t="s">
        <v>510</v>
      </c>
    </row>
    <row r="15" spans="1:8" s="35" customFormat="1" ht="78.75" x14ac:dyDescent="0.25">
      <c r="A15" s="175" t="s">
        <v>320</v>
      </c>
      <c r="B15" s="178" t="s">
        <v>85</v>
      </c>
      <c r="C15" s="32" t="s">
        <v>521</v>
      </c>
      <c r="D15" s="176">
        <f>'ЛСР 02-01-02'!N302/1000</f>
        <v>42.402360000000002</v>
      </c>
      <c r="E15" s="32">
        <v>0.03</v>
      </c>
      <c r="F15" s="32" t="s">
        <v>248</v>
      </c>
      <c r="G15" s="177">
        <f t="shared" si="0"/>
        <v>1413.412</v>
      </c>
      <c r="H15" s="178" t="s">
        <v>510</v>
      </c>
    </row>
    <row r="16" spans="1:8" s="35" customFormat="1" ht="78.75" x14ac:dyDescent="0.25">
      <c r="A16" s="175" t="s">
        <v>251</v>
      </c>
      <c r="B16" s="98" t="s">
        <v>176</v>
      </c>
      <c r="C16" s="32" t="s">
        <v>309</v>
      </c>
      <c r="D16" s="176">
        <f>'ЛСР 09-01-01'!N95/1000</f>
        <v>6.5776499999999993</v>
      </c>
      <c r="E16" s="32">
        <v>0.03</v>
      </c>
      <c r="F16" s="32" t="s">
        <v>248</v>
      </c>
      <c r="G16" s="177">
        <f t="shared" ref="G16" si="1">ROUND(D16/E16,5)</f>
        <v>219.255</v>
      </c>
      <c r="H16" s="178" t="s">
        <v>510</v>
      </c>
    </row>
    <row r="17" spans="1:15" s="35" customFormat="1" x14ac:dyDescent="0.25">
      <c r="A17" s="175"/>
      <c r="B17" s="98"/>
      <c r="C17" s="32"/>
      <c r="D17" s="176"/>
      <c r="E17" s="32"/>
      <c r="F17" s="32"/>
      <c r="G17" s="177"/>
      <c r="H17" s="178"/>
    </row>
    <row r="18" spans="1:15" s="35" customFormat="1" x14ac:dyDescent="0.25">
      <c r="A18" s="175"/>
      <c r="B18" s="98"/>
      <c r="C18" s="32"/>
      <c r="D18" s="176"/>
      <c r="E18" s="32"/>
      <c r="F18" s="32"/>
      <c r="G18" s="177"/>
      <c r="H18" s="178"/>
    </row>
    <row r="19" spans="1:15" s="35" customFormat="1" x14ac:dyDescent="0.25">
      <c r="A19" s="62"/>
      <c r="B19" s="63"/>
      <c r="C19" s="64"/>
      <c r="D19" s="64"/>
      <c r="E19" s="64"/>
      <c r="F19" s="64"/>
      <c r="G19" s="64"/>
      <c r="H19" s="64"/>
    </row>
    <row r="20" spans="1:15" x14ac:dyDescent="0.25">
      <c r="B20" s="6" t="s">
        <v>44</v>
      </c>
    </row>
    <row r="21" spans="1:15" ht="41.25" customHeight="1" x14ac:dyDescent="0.25">
      <c r="A21" s="35"/>
      <c r="B21" s="245" t="s">
        <v>223</v>
      </c>
      <c r="C21" s="245"/>
      <c r="D21" s="245"/>
      <c r="E21" s="245"/>
      <c r="F21" s="245"/>
      <c r="G21" s="245"/>
      <c r="H21" s="245"/>
      <c r="I21" s="35"/>
      <c r="J21" s="35"/>
      <c r="K21" s="35"/>
      <c r="L21" s="35"/>
      <c r="M21" s="35"/>
      <c r="N21" s="35"/>
      <c r="O21" s="35"/>
    </row>
    <row r="22" spans="1:15" ht="38.25" customHeight="1" x14ac:dyDescent="0.25">
      <c r="A22" s="35"/>
      <c r="B22" s="245" t="s">
        <v>244</v>
      </c>
      <c r="C22" s="245"/>
      <c r="D22" s="245"/>
      <c r="E22" s="245"/>
      <c r="F22" s="245"/>
      <c r="G22" s="245"/>
      <c r="H22" s="245"/>
      <c r="I22" s="35"/>
      <c r="J22" s="35"/>
      <c r="K22" s="35"/>
      <c r="L22" s="35"/>
      <c r="M22" s="35"/>
      <c r="N22" s="35"/>
      <c r="O22" s="35"/>
    </row>
    <row r="23" spans="1:15" ht="35.25" customHeight="1" x14ac:dyDescent="0.25">
      <c r="A23" s="35"/>
      <c r="B23" s="245" t="s">
        <v>222</v>
      </c>
      <c r="C23" s="245"/>
      <c r="D23" s="245"/>
      <c r="E23" s="245"/>
      <c r="F23" s="245"/>
      <c r="G23" s="245"/>
      <c r="H23" s="245"/>
      <c r="I23" s="35"/>
      <c r="J23" s="35"/>
      <c r="K23" s="35"/>
      <c r="L23" s="35"/>
      <c r="M23" s="35"/>
      <c r="N23" s="35"/>
      <c r="O23" s="35"/>
    </row>
    <row r="24" spans="1:15" s="60" customFormat="1" ht="31.5" customHeight="1" x14ac:dyDescent="0.2">
      <c r="A24" s="61"/>
      <c r="B24" s="253" t="s">
        <v>245</v>
      </c>
      <c r="C24" s="253"/>
      <c r="D24" s="253"/>
      <c r="E24" s="253"/>
      <c r="F24" s="253"/>
      <c r="G24" s="253"/>
      <c r="H24" s="253"/>
      <c r="I24" s="61"/>
      <c r="J24" s="61"/>
      <c r="K24" s="61"/>
      <c r="L24" s="61"/>
      <c r="M24" s="61"/>
      <c r="N24" s="61"/>
      <c r="O24" s="61"/>
    </row>
    <row r="25" spans="1:15" x14ac:dyDescent="0.25">
      <c r="A25" s="35"/>
      <c r="B25" s="35" t="s">
        <v>246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 x14ac:dyDescent="0.25">
      <c r="A26" s="35"/>
      <c r="B26" s="35" t="s">
        <v>224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 ht="37.5" customHeight="1" x14ac:dyDescent="0.25">
      <c r="A27" s="35"/>
      <c r="B27" s="245" t="s">
        <v>225</v>
      </c>
      <c r="C27" s="245"/>
      <c r="D27" s="245"/>
      <c r="E27" s="245"/>
      <c r="F27" s="245"/>
      <c r="G27" s="245"/>
      <c r="H27" s="245"/>
      <c r="I27" s="35"/>
      <c r="J27" s="35"/>
      <c r="K27" s="35"/>
      <c r="L27" s="35"/>
      <c r="M27" s="35"/>
      <c r="N27" s="35"/>
      <c r="O27" s="35"/>
    </row>
    <row r="28" spans="1:15" ht="22.5" customHeight="1" x14ac:dyDescent="0.25">
      <c r="A28" s="35"/>
      <c r="B28" s="245" t="s">
        <v>226</v>
      </c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  <c r="O28" s="245"/>
    </row>
    <row r="29" spans="1:15" x14ac:dyDescent="0.25">
      <c r="A29" s="35"/>
      <c r="B29" s="35" t="s">
        <v>227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 x14ac:dyDescent="0.25">
      <c r="A30" s="35"/>
      <c r="B30" s="245" t="s">
        <v>242</v>
      </c>
      <c r="C30" s="245"/>
      <c r="D30" s="245"/>
      <c r="E30" s="245"/>
      <c r="F30" s="245"/>
      <c r="G30" s="245"/>
      <c r="H30" s="245"/>
      <c r="I30" s="35"/>
      <c r="J30" s="35"/>
      <c r="K30" s="35"/>
      <c r="L30" s="35"/>
      <c r="M30" s="35"/>
      <c r="N30" s="35"/>
      <c r="O30" s="35"/>
    </row>
    <row r="31" spans="1:15" x14ac:dyDescent="0.25">
      <c r="A31" s="35"/>
      <c r="B31" s="245" t="s">
        <v>240</v>
      </c>
      <c r="C31" s="245"/>
      <c r="D31" s="245"/>
      <c r="E31" s="245"/>
      <c r="F31" s="245"/>
      <c r="G31" s="245"/>
      <c r="H31" s="245"/>
      <c r="I31" s="35"/>
      <c r="J31" s="35"/>
      <c r="K31" s="35"/>
      <c r="L31" s="35"/>
      <c r="M31" s="35"/>
      <c r="N31" s="35"/>
      <c r="O31" s="35"/>
    </row>
    <row r="32" spans="1:15" ht="21.75" customHeight="1" x14ac:dyDescent="0.25">
      <c r="A32" s="35"/>
      <c r="B32" s="245" t="s">
        <v>241</v>
      </c>
      <c r="C32" s="245"/>
      <c r="D32" s="245"/>
      <c r="E32" s="245"/>
      <c r="F32" s="245"/>
      <c r="G32" s="245"/>
      <c r="H32" s="245"/>
      <c r="I32" s="35"/>
      <c r="J32" s="35"/>
      <c r="K32" s="35"/>
      <c r="L32" s="35"/>
      <c r="M32" s="35"/>
      <c r="N32" s="35"/>
      <c r="O32" s="35"/>
    </row>
    <row r="33" spans="1:15" ht="37.5" customHeight="1" x14ac:dyDescent="0.25">
      <c r="A33" s="35"/>
      <c r="B33" s="245" t="s">
        <v>243</v>
      </c>
      <c r="C33" s="245"/>
      <c r="D33" s="245"/>
      <c r="E33" s="245"/>
      <c r="F33" s="245"/>
      <c r="G33" s="245"/>
      <c r="H33" s="245"/>
      <c r="I33" s="35"/>
      <c r="J33" s="35"/>
      <c r="K33" s="35"/>
      <c r="L33" s="35"/>
      <c r="M33" s="35"/>
      <c r="N33" s="35"/>
      <c r="O33" s="35"/>
    </row>
  </sheetData>
  <mergeCells count="11">
    <mergeCell ref="B21:H21"/>
    <mergeCell ref="B27:H27"/>
    <mergeCell ref="B28:H28"/>
    <mergeCell ref="B22:H22"/>
    <mergeCell ref="B24:H24"/>
    <mergeCell ref="B23:H23"/>
    <mergeCell ref="I28:O28"/>
    <mergeCell ref="B30:H30"/>
    <mergeCell ref="B31:H31"/>
    <mergeCell ref="B32:H32"/>
    <mergeCell ref="B33:H33"/>
  </mergeCells>
  <pageMargins left="0.25" right="0.25" top="0.75" bottom="0.75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8"/>
  <sheetViews>
    <sheetView showOutlineSymbols="0" showWhiteSpace="0" zoomScale="60" zoomScaleNormal="60" zoomScaleSheetLayoutView="85" workbookViewId="0">
      <selection activeCell="J26" sqref="J26"/>
    </sheetView>
  </sheetViews>
  <sheetFormatPr defaultRowHeight="15.75" x14ac:dyDescent="0.25"/>
  <cols>
    <col min="1" max="1" width="32.25" style="18" customWidth="1"/>
    <col min="2" max="2" width="10" style="21" bestFit="1" customWidth="1"/>
    <col min="3" max="3" width="14.125" style="18" customWidth="1"/>
    <col min="4" max="4" width="15.25" style="18" customWidth="1"/>
    <col min="5" max="5" width="13.375" style="18" customWidth="1"/>
    <col min="6" max="6" width="39.25" style="18" customWidth="1"/>
    <col min="7" max="7" width="28.125" style="18" customWidth="1"/>
    <col min="8" max="8" width="20.25" style="18" customWidth="1"/>
    <col min="9" max="16384" width="9" style="18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 t="s">
        <v>5</v>
      </c>
      <c r="B2" s="18"/>
    </row>
    <row r="3" spans="1:8" x14ac:dyDescent="0.25">
      <c r="A3" s="2" t="s">
        <v>177</v>
      </c>
      <c r="B3" s="18"/>
      <c r="C3" s="2"/>
      <c r="D3" s="2"/>
      <c r="E3" s="2"/>
      <c r="F3" s="2"/>
      <c r="G3" s="2"/>
      <c r="H3" s="2"/>
    </row>
    <row r="4" spans="1:8" x14ac:dyDescent="0.25">
      <c r="A4" s="14" t="s">
        <v>5</v>
      </c>
      <c r="B4" s="18"/>
    </row>
    <row r="5" spans="1:8" x14ac:dyDescent="0.25">
      <c r="A5" s="14" t="s">
        <v>5</v>
      </c>
      <c r="B5" s="18"/>
    </row>
    <row r="6" spans="1:8" x14ac:dyDescent="0.25">
      <c r="A6" s="14"/>
      <c r="B6" s="14" t="s">
        <v>164</v>
      </c>
      <c r="D6" s="14"/>
      <c r="E6" s="14"/>
      <c r="F6" s="14"/>
      <c r="G6" s="14"/>
      <c r="H6" s="14"/>
    </row>
    <row r="7" spans="1:8" x14ac:dyDescent="0.25">
      <c r="A7" s="14" t="s">
        <v>5</v>
      </c>
      <c r="B7" s="18"/>
    </row>
    <row r="8" spans="1:8" x14ac:dyDescent="0.25">
      <c r="A8" s="2"/>
      <c r="B8" s="18"/>
      <c r="C8" s="2"/>
      <c r="D8" s="2"/>
      <c r="E8" s="2"/>
      <c r="F8" s="2"/>
      <c r="G8" s="2"/>
      <c r="H8" s="2"/>
    </row>
    <row r="9" spans="1:8" x14ac:dyDescent="0.25">
      <c r="B9" s="18"/>
    </row>
    <row r="10" spans="1:8" x14ac:dyDescent="0.25">
      <c r="B10" s="18"/>
    </row>
    <row r="11" spans="1:8" x14ac:dyDescent="0.25">
      <c r="A11" s="2" t="str">
        <f>'Источники ЦИ'!A11</f>
        <v>Составлен в текущих ценах на 4 кв 2022 года</v>
      </c>
      <c r="B11" s="18"/>
    </row>
    <row r="12" spans="1:8" s="21" customFormat="1" ht="31.5" x14ac:dyDescent="0.25">
      <c r="A12" s="20" t="s">
        <v>0</v>
      </c>
      <c r="B12" s="27" t="s">
        <v>171</v>
      </c>
      <c r="C12" s="20" t="s">
        <v>3</v>
      </c>
      <c r="D12" s="27" t="s">
        <v>313</v>
      </c>
      <c r="E12" s="20" t="s">
        <v>19</v>
      </c>
      <c r="F12" s="27" t="s">
        <v>172</v>
      </c>
      <c r="G12" s="20" t="s">
        <v>314</v>
      </c>
      <c r="H12" s="27" t="s">
        <v>173</v>
      </c>
    </row>
    <row r="13" spans="1:8" s="21" customFormat="1" x14ac:dyDescent="0.2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</row>
    <row r="14" spans="1:8" ht="31.5" x14ac:dyDescent="0.25">
      <c r="A14" s="98" t="s">
        <v>527</v>
      </c>
      <c r="B14" s="29" t="s">
        <v>250</v>
      </c>
      <c r="C14" s="30">
        <v>1</v>
      </c>
      <c r="D14" s="30">
        <v>14030</v>
      </c>
      <c r="E14" s="28"/>
      <c r="F14" s="98" t="str">
        <f>A14</f>
        <v>Опора деревянная 9,5 м</v>
      </c>
      <c r="G14" s="95">
        <f>C14*D14</f>
        <v>14030</v>
      </c>
      <c r="H14" s="99" t="s">
        <v>526</v>
      </c>
    </row>
    <row r="15" spans="1:8" ht="31.5" x14ac:dyDescent="0.25">
      <c r="A15" s="98" t="s">
        <v>530</v>
      </c>
      <c r="B15" s="29" t="s">
        <v>250</v>
      </c>
      <c r="C15" s="30">
        <v>1</v>
      </c>
      <c r="D15" s="30">
        <v>288</v>
      </c>
      <c r="E15" s="28"/>
      <c r="F15" s="98" t="str">
        <f t="shared" ref="F15:F26" si="0">A15</f>
        <v>Крюк КН-18</v>
      </c>
      <c r="G15" s="95">
        <f t="shared" ref="G15:G26" si="1">C15*D15</f>
        <v>288</v>
      </c>
      <c r="H15" s="99" t="s">
        <v>317</v>
      </c>
    </row>
    <row r="16" spans="1:8" ht="31.5" x14ac:dyDescent="0.25">
      <c r="A16" s="98" t="s">
        <v>316</v>
      </c>
      <c r="B16" s="29" t="s">
        <v>250</v>
      </c>
      <c r="C16" s="30">
        <v>1</v>
      </c>
      <c r="D16" s="30">
        <v>217.5</v>
      </c>
      <c r="E16" s="28"/>
      <c r="F16" s="98" t="str">
        <f t="shared" si="0"/>
        <v>Зажим плашечный SL37.2</v>
      </c>
      <c r="G16" s="95">
        <f t="shared" si="1"/>
        <v>217.5</v>
      </c>
      <c r="H16" s="99" t="s">
        <v>315</v>
      </c>
    </row>
    <row r="17" spans="1:8" ht="31.5" x14ac:dyDescent="0.25">
      <c r="A17" s="98" t="s">
        <v>532</v>
      </c>
      <c r="B17" s="29" t="s">
        <v>250</v>
      </c>
      <c r="C17" s="30">
        <v>1</v>
      </c>
      <c r="D17" s="30">
        <v>513.05999999999995</v>
      </c>
      <c r="E17" s="28"/>
      <c r="F17" s="98" t="str">
        <f t="shared" si="0"/>
        <v>Зажим прокалывающий SLIP 22.1</v>
      </c>
      <c r="G17" s="95">
        <f t="shared" si="1"/>
        <v>513.05999999999995</v>
      </c>
      <c r="H17" s="99" t="s">
        <v>531</v>
      </c>
    </row>
    <row r="18" spans="1:8" ht="31.5" x14ac:dyDescent="0.25">
      <c r="A18" s="98" t="s">
        <v>533</v>
      </c>
      <c r="B18" s="29" t="s">
        <v>250</v>
      </c>
      <c r="C18" s="30">
        <v>1</v>
      </c>
      <c r="D18" s="30">
        <v>380.57</v>
      </c>
      <c r="E18" s="28"/>
      <c r="F18" s="98" t="str">
        <f t="shared" si="0"/>
        <v>Зажим прокалывающий SLIP 22.127</v>
      </c>
      <c r="G18" s="95">
        <f t="shared" si="1"/>
        <v>380.57</v>
      </c>
      <c r="H18" s="99" t="s">
        <v>531</v>
      </c>
    </row>
    <row r="19" spans="1:8" ht="31.5" x14ac:dyDescent="0.25">
      <c r="A19" s="98" t="s">
        <v>534</v>
      </c>
      <c r="B19" s="29" t="s">
        <v>250</v>
      </c>
      <c r="C19" s="30">
        <v>1</v>
      </c>
      <c r="D19" s="30">
        <v>510.07</v>
      </c>
      <c r="E19" s="28"/>
      <c r="F19" s="98" t="str">
        <f t="shared" si="0"/>
        <v>Зажим поддерживающий SO 69.95</v>
      </c>
      <c r="G19" s="95">
        <f t="shared" si="1"/>
        <v>510.07</v>
      </c>
      <c r="H19" s="99" t="s">
        <v>531</v>
      </c>
    </row>
    <row r="20" spans="1:8" ht="31.5" x14ac:dyDescent="0.25">
      <c r="A20" s="98" t="s">
        <v>537</v>
      </c>
      <c r="B20" s="29" t="s">
        <v>250</v>
      </c>
      <c r="C20" s="30">
        <v>1</v>
      </c>
      <c r="D20" s="30">
        <v>712.48</v>
      </c>
      <c r="E20" s="28"/>
      <c r="F20" s="98" t="str">
        <f t="shared" si="0"/>
        <v>Зажим анкерный РА1500</v>
      </c>
      <c r="G20" s="95">
        <f t="shared" si="1"/>
        <v>712.48</v>
      </c>
      <c r="H20" s="99" t="s">
        <v>531</v>
      </c>
    </row>
    <row r="21" spans="1:8" ht="47.25" x14ac:dyDescent="0.25">
      <c r="A21" s="98" t="s">
        <v>538</v>
      </c>
      <c r="B21" s="29" t="s">
        <v>250</v>
      </c>
      <c r="C21" s="30">
        <v>1</v>
      </c>
      <c r="D21" s="30">
        <v>502.93</v>
      </c>
      <c r="E21" s="28"/>
      <c r="F21" s="98" t="str">
        <f t="shared" si="0"/>
        <v>ST208.1 Скоба изолированная для переносного заземления Cu, диаметр 6 мм</v>
      </c>
      <c r="G21" s="95">
        <f t="shared" si="1"/>
        <v>502.93</v>
      </c>
      <c r="H21" s="99" t="s">
        <v>315</v>
      </c>
    </row>
    <row r="22" spans="1:8" ht="31.5" x14ac:dyDescent="0.25">
      <c r="A22" s="98" t="s">
        <v>486</v>
      </c>
      <c r="B22" s="29" t="s">
        <v>250</v>
      </c>
      <c r="C22" s="30">
        <v>1</v>
      </c>
      <c r="D22" s="30">
        <v>53</v>
      </c>
      <c r="E22" s="28"/>
      <c r="F22" s="98" t="str">
        <f t="shared" si="0"/>
        <v>Изолятор линейный штыревой ТФ-20</v>
      </c>
      <c r="G22" s="95">
        <f t="shared" si="1"/>
        <v>53</v>
      </c>
      <c r="H22" s="99" t="s">
        <v>531</v>
      </c>
    </row>
    <row r="23" spans="1:8" ht="31.5" x14ac:dyDescent="0.25">
      <c r="A23" s="98" t="s">
        <v>539</v>
      </c>
      <c r="B23" s="29" t="s">
        <v>250</v>
      </c>
      <c r="C23" s="30">
        <v>1</v>
      </c>
      <c r="D23" s="30">
        <v>774.57</v>
      </c>
      <c r="E23" s="28"/>
      <c r="F23" s="98" t="str">
        <f t="shared" si="0"/>
        <v>Крюк сквозной SOT21.2</v>
      </c>
      <c r="G23" s="95">
        <f t="shared" si="1"/>
        <v>774.57</v>
      </c>
      <c r="H23" s="99" t="s">
        <v>531</v>
      </c>
    </row>
    <row r="24" spans="1:8" ht="47.25" x14ac:dyDescent="0.25">
      <c r="A24" s="98" t="s">
        <v>318</v>
      </c>
      <c r="B24" s="29" t="s">
        <v>248</v>
      </c>
      <c r="C24" s="30">
        <v>1</v>
      </c>
      <c r="D24" s="30">
        <v>283600</v>
      </c>
      <c r="E24" s="28"/>
      <c r="F24" s="98" t="str">
        <f t="shared" si="0"/>
        <v>Провод самонесущий изолированный СИП-2 3х50+1х50-0,6/1</v>
      </c>
      <c r="G24" s="95">
        <f t="shared" si="1"/>
        <v>283600</v>
      </c>
      <c r="H24" s="99" t="s">
        <v>319</v>
      </c>
    </row>
    <row r="25" spans="1:8" ht="47.25" x14ac:dyDescent="0.25">
      <c r="A25" s="98" t="s">
        <v>549</v>
      </c>
      <c r="B25" s="29" t="s">
        <v>250</v>
      </c>
      <c r="C25" s="30">
        <v>1</v>
      </c>
      <c r="D25" s="30">
        <v>436.6</v>
      </c>
      <c r="E25" s="28"/>
      <c r="F25" s="98" t="str">
        <f t="shared" si="0"/>
        <v>SE46.440-15 ОПН с прокалывающим зажимом 440 В, 15 кА</v>
      </c>
      <c r="G25" s="95">
        <f t="shared" si="1"/>
        <v>436.6</v>
      </c>
      <c r="H25" s="99" t="s">
        <v>548</v>
      </c>
    </row>
    <row r="26" spans="1:8" ht="31.5" x14ac:dyDescent="0.25">
      <c r="A26" s="98" t="s">
        <v>550</v>
      </c>
      <c r="B26" s="29" t="s">
        <v>250</v>
      </c>
      <c r="C26" s="30">
        <v>1</v>
      </c>
      <c r="D26" s="30">
        <v>10.24</v>
      </c>
      <c r="E26" s="28"/>
      <c r="F26" s="98" t="str">
        <f t="shared" si="0"/>
        <v>Ремешок стяжной PER15.210</v>
      </c>
      <c r="G26" s="95">
        <f t="shared" si="1"/>
        <v>10.24</v>
      </c>
      <c r="H26" s="99" t="s">
        <v>531</v>
      </c>
    </row>
    <row r="27" spans="1:8" x14ac:dyDescent="0.25">
      <c r="A27" s="98"/>
      <c r="B27" s="29"/>
      <c r="C27" s="30"/>
      <c r="D27" s="30"/>
      <c r="E27" s="28"/>
      <c r="F27" s="98"/>
      <c r="G27" s="95"/>
      <c r="H27" s="99"/>
    </row>
    <row r="28" spans="1:8" x14ac:dyDescent="0.25">
      <c r="A28" s="98"/>
      <c r="B28" s="29"/>
      <c r="C28" s="30"/>
      <c r="D28" s="30"/>
      <c r="E28" s="28"/>
      <c r="F28" s="98"/>
      <c r="G28" s="95"/>
      <c r="H28" s="99"/>
    </row>
    <row r="29" spans="1:8" x14ac:dyDescent="0.25">
      <c r="A29" s="98"/>
      <c r="B29" s="29"/>
      <c r="C29" s="30"/>
      <c r="D29" s="30"/>
      <c r="E29" s="28"/>
      <c r="F29" s="98"/>
      <c r="G29" s="95"/>
      <c r="H29" s="99"/>
    </row>
    <row r="30" spans="1:8" x14ac:dyDescent="0.25">
      <c r="A30" s="98"/>
      <c r="B30" s="29"/>
      <c r="C30" s="30"/>
      <c r="D30" s="30"/>
      <c r="E30" s="28"/>
      <c r="F30" s="98"/>
      <c r="G30" s="95"/>
      <c r="H30" s="99"/>
    </row>
    <row r="31" spans="1:8" x14ac:dyDescent="0.25">
      <c r="A31" s="98"/>
      <c r="B31" s="29"/>
      <c r="C31" s="30"/>
      <c r="D31" s="30"/>
      <c r="E31" s="28"/>
      <c r="F31" s="98"/>
      <c r="G31" s="95"/>
      <c r="H31" s="99"/>
    </row>
    <row r="32" spans="1:8" x14ac:dyDescent="0.25">
      <c r="A32" s="98"/>
      <c r="B32" s="29"/>
      <c r="C32" s="30"/>
      <c r="D32" s="30"/>
      <c r="E32" s="28"/>
      <c r="F32" s="98"/>
      <c r="G32" s="95"/>
      <c r="H32" s="99"/>
    </row>
    <row r="33" spans="1:8" x14ac:dyDescent="0.25">
      <c r="A33" s="98"/>
      <c r="B33" s="29"/>
      <c r="C33" s="30"/>
      <c r="D33" s="30"/>
      <c r="E33" s="28"/>
      <c r="F33" s="98"/>
      <c r="G33" s="95"/>
      <c r="H33" s="99"/>
    </row>
    <row r="34" spans="1:8" x14ac:dyDescent="0.25">
      <c r="A34" s="98"/>
      <c r="B34" s="29"/>
      <c r="C34" s="30"/>
      <c r="D34" s="30"/>
      <c r="E34" s="28"/>
      <c r="F34" s="98"/>
      <c r="G34" s="95"/>
      <c r="H34" s="99"/>
    </row>
    <row r="35" spans="1:8" x14ac:dyDescent="0.25">
      <c r="A35" s="98"/>
      <c r="B35" s="29"/>
      <c r="C35" s="30"/>
      <c r="D35" s="30"/>
      <c r="E35" s="28"/>
      <c r="F35" s="98"/>
      <c r="G35" s="100"/>
      <c r="H35" s="99"/>
    </row>
    <row r="36" spans="1:8" x14ac:dyDescent="0.25">
      <c r="A36" s="98"/>
      <c r="B36" s="29"/>
      <c r="C36" s="30"/>
      <c r="D36" s="30"/>
      <c r="E36" s="28"/>
      <c r="F36" s="98"/>
      <c r="G36" s="104"/>
      <c r="H36" s="99"/>
    </row>
    <row r="39" spans="1:8" x14ac:dyDescent="0.25">
      <c r="A39" s="6" t="s">
        <v>44</v>
      </c>
      <c r="B39" s="18"/>
    </row>
    <row r="40" spans="1:8" ht="38.25" customHeight="1" x14ac:dyDescent="0.25">
      <c r="A40" s="254" t="s">
        <v>228</v>
      </c>
      <c r="B40" s="254"/>
      <c r="C40" s="254"/>
      <c r="D40" s="254"/>
      <c r="E40" s="254"/>
      <c r="F40" s="254"/>
      <c r="G40" s="254"/>
    </row>
    <row r="41" spans="1:8" x14ac:dyDescent="0.25">
      <c r="A41" s="59" t="s">
        <v>229</v>
      </c>
    </row>
    <row r="42" spans="1:8" x14ac:dyDescent="0.25">
      <c r="A42" s="18" t="s">
        <v>230</v>
      </c>
    </row>
    <row r="43" spans="1:8" x14ac:dyDescent="0.25">
      <c r="A43" s="18" t="s">
        <v>231</v>
      </c>
    </row>
    <row r="44" spans="1:8" x14ac:dyDescent="0.25">
      <c r="A44" s="18" t="s">
        <v>234</v>
      </c>
    </row>
    <row r="45" spans="1:8" x14ac:dyDescent="0.25">
      <c r="A45" s="18" t="s">
        <v>232</v>
      </c>
    </row>
    <row r="46" spans="1:8" x14ac:dyDescent="0.25">
      <c r="A46" s="18" t="s">
        <v>233</v>
      </c>
    </row>
    <row r="47" spans="1:8" ht="33.75" customHeight="1" x14ac:dyDescent="0.25">
      <c r="A47" s="254" t="s">
        <v>235</v>
      </c>
      <c r="B47" s="254"/>
      <c r="C47" s="254"/>
      <c r="D47" s="254"/>
      <c r="E47" s="254"/>
      <c r="F47" s="254"/>
      <c r="G47" s="254"/>
    </row>
    <row r="48" spans="1:8" x14ac:dyDescent="0.25">
      <c r="A48" s="254" t="s">
        <v>236</v>
      </c>
      <c r="B48" s="254"/>
      <c r="C48" s="254"/>
      <c r="D48" s="254"/>
      <c r="E48" s="254"/>
      <c r="F48" s="254"/>
      <c r="G48" s="254"/>
    </row>
  </sheetData>
  <mergeCells count="3">
    <mergeCell ref="A40:G40"/>
    <mergeCell ref="A47:G47"/>
    <mergeCell ref="A48:G48"/>
  </mergeCells>
  <pageMargins left="0.25" right="0.25" top="0.75" bottom="0.75" header="0.3" footer="0.3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E6A8-E348-4F63-93B9-158D52AA4B38}">
  <sheetPr>
    <pageSetUpPr fitToPage="1"/>
  </sheetPr>
  <dimension ref="A1:AM103"/>
  <sheetViews>
    <sheetView topLeftCell="A63" workbookViewId="0">
      <selection activeCell="C87" sqref="C87:K87"/>
    </sheetView>
  </sheetViews>
  <sheetFormatPr defaultColWidth="8" defaultRowHeight="11.25" customHeight="1" x14ac:dyDescent="0.2"/>
  <cols>
    <col min="1" max="1" width="8" style="108" customWidth="1"/>
    <col min="2" max="2" width="17.625" style="105" customWidth="1"/>
    <col min="3" max="3" width="11.75" style="105" customWidth="1"/>
    <col min="4" max="4" width="11.25" style="105" customWidth="1"/>
    <col min="5" max="5" width="11.625" style="105" customWidth="1"/>
    <col min="6" max="6" width="7.5" style="105" customWidth="1"/>
    <col min="7" max="7" width="6.875" style="105" customWidth="1"/>
    <col min="8" max="8" width="7.375" style="105" customWidth="1"/>
    <col min="9" max="9" width="9.75" style="105" customWidth="1"/>
    <col min="10" max="10" width="10.875" style="105" customWidth="1"/>
    <col min="11" max="11" width="7.5" style="105" customWidth="1"/>
    <col min="12" max="12" width="9.75" style="105" customWidth="1"/>
    <col min="13" max="13" width="6.5" style="105" customWidth="1"/>
    <col min="14" max="14" width="11.75" style="105" customWidth="1"/>
    <col min="15" max="15" width="12.75" style="105" hidden="1" customWidth="1"/>
    <col min="16" max="16" width="68.5" style="105" hidden="1" customWidth="1"/>
    <col min="17" max="17" width="64.5" style="105" hidden="1" customWidth="1"/>
    <col min="18" max="21" width="8" style="105"/>
    <col min="22" max="27" width="70.375" style="106" hidden="1" customWidth="1"/>
    <col min="28" max="31" width="138.125" style="106" hidden="1" customWidth="1"/>
    <col min="32" max="36" width="34.625" style="106" hidden="1" customWidth="1"/>
    <col min="37" max="39" width="84.5" style="106" hidden="1" customWidth="1"/>
    <col min="40" max="16384" width="8" style="105"/>
  </cols>
  <sheetData>
    <row r="1" spans="1:29" s="169" customFormat="1" ht="15" x14ac:dyDescent="0.25">
      <c r="N1" s="199" t="s">
        <v>321</v>
      </c>
    </row>
    <row r="2" spans="1:29" s="169" customFormat="1" ht="11.2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501</v>
      </c>
    </row>
    <row r="3" spans="1:29" s="169" customFormat="1" ht="6.75" customHeight="1" x14ac:dyDescent="0.25">
      <c r="A3" s="200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199"/>
    </row>
    <row r="4" spans="1:29" s="169" customFormat="1" ht="2.25" customHeight="1" x14ac:dyDescent="0.25">
      <c r="A4" s="203"/>
      <c r="B4" s="20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29" s="169" customFormat="1" ht="11.25" customHeight="1" x14ac:dyDescent="0.25">
      <c r="A5" s="203" t="s">
        <v>324</v>
      </c>
      <c r="B5" s="204"/>
      <c r="C5" s="200"/>
      <c r="E5" s="200"/>
      <c r="F5" s="200"/>
      <c r="G5" s="255" t="s">
        <v>502</v>
      </c>
      <c r="H5" s="255"/>
      <c r="I5" s="255"/>
      <c r="J5" s="255"/>
      <c r="K5" s="255"/>
      <c r="L5" s="255"/>
      <c r="M5" s="255"/>
      <c r="N5" s="255"/>
    </row>
    <row r="6" spans="1:29" s="169" customFormat="1" ht="67.5" customHeight="1" x14ac:dyDescent="0.25">
      <c r="A6" s="203" t="s">
        <v>322</v>
      </c>
      <c r="B6" s="204"/>
      <c r="C6" s="200"/>
      <c r="E6" s="205"/>
      <c r="F6" s="205"/>
      <c r="G6" s="256" t="s">
        <v>323</v>
      </c>
      <c r="H6" s="256"/>
      <c r="I6" s="256"/>
      <c r="J6" s="256"/>
      <c r="K6" s="256"/>
      <c r="L6" s="256"/>
      <c r="M6" s="256"/>
      <c r="N6" s="256"/>
      <c r="V6" s="206" t="s">
        <v>323</v>
      </c>
    </row>
    <row r="7" spans="1:29" s="169" customFormat="1" ht="11.25" customHeight="1" x14ac:dyDescent="0.25">
      <c r="A7" s="257" t="s">
        <v>503</v>
      </c>
      <c r="B7" s="257"/>
      <c r="C7" s="257"/>
      <c r="D7" s="257"/>
      <c r="E7" s="257"/>
      <c r="F7" s="257"/>
      <c r="G7" s="256"/>
      <c r="H7" s="256"/>
      <c r="I7" s="256"/>
      <c r="J7" s="256"/>
      <c r="K7" s="256"/>
      <c r="L7" s="256"/>
      <c r="M7" s="256"/>
      <c r="N7" s="256"/>
      <c r="P7" s="207" t="s">
        <v>503</v>
      </c>
      <c r="Q7" s="207"/>
      <c r="R7" s="208"/>
      <c r="S7" s="208"/>
      <c r="T7" s="208"/>
      <c r="U7" s="208"/>
      <c r="W7" s="206" t="s">
        <v>5</v>
      </c>
    </row>
    <row r="8" spans="1:29" s="169" customFormat="1" ht="67.5" customHeight="1" x14ac:dyDescent="0.25">
      <c r="A8" s="258" t="s">
        <v>504</v>
      </c>
      <c r="B8" s="258"/>
      <c r="C8" s="258"/>
      <c r="D8" s="258"/>
      <c r="E8" s="258"/>
      <c r="F8" s="258"/>
      <c r="G8" s="256"/>
      <c r="H8" s="256"/>
      <c r="I8" s="256"/>
      <c r="J8" s="256"/>
      <c r="K8" s="256"/>
      <c r="L8" s="256"/>
      <c r="M8" s="256"/>
      <c r="N8" s="256"/>
      <c r="P8" s="207" t="s">
        <v>505</v>
      </c>
      <c r="Q8" s="207"/>
      <c r="R8" s="208"/>
      <c r="S8" s="208"/>
      <c r="T8" s="208"/>
      <c r="U8" s="208"/>
      <c r="X8" s="206" t="s">
        <v>5</v>
      </c>
    </row>
    <row r="9" spans="1:29" s="169" customFormat="1" ht="33.75" customHeight="1" x14ac:dyDescent="0.25">
      <c r="A9" s="257" t="s">
        <v>506</v>
      </c>
      <c r="B9" s="257"/>
      <c r="C9" s="257"/>
      <c r="D9" s="257"/>
      <c r="E9" s="257"/>
      <c r="F9" s="257"/>
      <c r="G9" s="256"/>
      <c r="H9" s="256"/>
      <c r="I9" s="256"/>
      <c r="J9" s="256"/>
      <c r="K9" s="256"/>
      <c r="L9" s="256"/>
      <c r="M9" s="256"/>
      <c r="N9" s="256"/>
      <c r="P9" s="207" t="s">
        <v>506</v>
      </c>
      <c r="Q9" s="207"/>
      <c r="R9" s="208"/>
      <c r="S9" s="208"/>
      <c r="T9" s="208"/>
      <c r="U9" s="208"/>
      <c r="Y9" s="206" t="s">
        <v>5</v>
      </c>
    </row>
    <row r="10" spans="1:29" s="169" customFormat="1" ht="11.25" customHeight="1" x14ac:dyDescent="0.25">
      <c r="A10" s="259" t="s">
        <v>507</v>
      </c>
      <c r="B10" s="259"/>
      <c r="C10" s="259"/>
      <c r="D10" s="259"/>
      <c r="E10" s="259"/>
      <c r="F10" s="259"/>
      <c r="G10" s="256"/>
      <c r="H10" s="256"/>
      <c r="I10" s="256"/>
      <c r="J10" s="256"/>
      <c r="K10" s="256"/>
      <c r="L10" s="256"/>
      <c r="M10" s="256"/>
      <c r="N10" s="256"/>
      <c r="Z10" s="206" t="s">
        <v>5</v>
      </c>
    </row>
    <row r="11" spans="1:29" s="169" customFormat="1" ht="15" x14ac:dyDescent="0.25">
      <c r="A11" s="259" t="s">
        <v>508</v>
      </c>
      <c r="B11" s="259"/>
      <c r="C11" s="259"/>
      <c r="D11" s="259"/>
      <c r="E11" s="259"/>
      <c r="F11" s="259"/>
      <c r="G11" s="256"/>
      <c r="H11" s="256"/>
      <c r="I11" s="256"/>
      <c r="J11" s="256"/>
      <c r="K11" s="256"/>
      <c r="L11" s="256"/>
      <c r="M11" s="256"/>
      <c r="N11" s="256"/>
      <c r="AA11" s="206" t="s">
        <v>5</v>
      </c>
    </row>
    <row r="12" spans="1:29" s="169" customFormat="1" ht="3.75" customHeight="1" x14ac:dyDescent="0.25">
      <c r="A12" s="209"/>
      <c r="B12" s="200"/>
      <c r="C12" s="200"/>
      <c r="D12" s="200"/>
      <c r="E12" s="200"/>
      <c r="F12" s="204"/>
      <c r="G12" s="204"/>
      <c r="H12" s="204"/>
      <c r="I12" s="204"/>
      <c r="J12" s="204"/>
      <c r="K12" s="204"/>
      <c r="L12" s="204"/>
      <c r="M12" s="204"/>
      <c r="N12" s="204"/>
    </row>
    <row r="13" spans="1:29" s="169" customFormat="1" ht="23.25" x14ac:dyDescent="0.25">
      <c r="A13" s="261" t="s">
        <v>489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AB13" s="206" t="s">
        <v>489</v>
      </c>
    </row>
    <row r="14" spans="1:29" s="169" customFormat="1" ht="15" x14ac:dyDescent="0.25">
      <c r="A14" s="262" t="s">
        <v>325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</row>
    <row r="15" spans="1:29" s="169" customFormat="1" ht="5.25" customHeight="1" x14ac:dyDescent="0.2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</row>
    <row r="16" spans="1:29" s="169" customFormat="1" ht="23.25" x14ac:dyDescent="0.25">
      <c r="A16" s="261" t="s">
        <v>489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AC16" s="206" t="s">
        <v>489</v>
      </c>
    </row>
    <row r="17" spans="1:30" s="169" customFormat="1" ht="15" x14ac:dyDescent="0.25">
      <c r="A17" s="262" t="s">
        <v>326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</row>
    <row r="18" spans="1:30" s="169" customFormat="1" ht="21" customHeight="1" x14ac:dyDescent="0.25">
      <c r="A18" s="263" t="s">
        <v>479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</row>
    <row r="19" spans="1:30" s="169" customFormat="1" ht="3.75" customHeight="1" x14ac:dyDescent="0.25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</row>
    <row r="20" spans="1:30" s="169" customFormat="1" ht="15" x14ac:dyDescent="0.25">
      <c r="A20" s="264" t="s">
        <v>560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AD20" s="206" t="s">
        <v>560</v>
      </c>
    </row>
    <row r="21" spans="1:30" s="169" customFormat="1" ht="12" customHeight="1" x14ac:dyDescent="0.25">
      <c r="A21" s="262" t="s">
        <v>509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</row>
    <row r="22" spans="1:30" s="169" customFormat="1" ht="12" customHeight="1" x14ac:dyDescent="0.25">
      <c r="A22" s="200" t="s">
        <v>327</v>
      </c>
      <c r="B22" s="212" t="s">
        <v>328</v>
      </c>
      <c r="C22" s="108" t="s">
        <v>329</v>
      </c>
      <c r="D22" s="108"/>
      <c r="E22" s="108"/>
      <c r="F22" s="205"/>
      <c r="G22" s="205"/>
      <c r="H22" s="205"/>
      <c r="I22" s="205"/>
      <c r="J22" s="205"/>
      <c r="K22" s="205"/>
      <c r="L22" s="205"/>
      <c r="M22" s="205"/>
      <c r="N22" s="205"/>
    </row>
    <row r="23" spans="1:30" s="169" customFormat="1" ht="12" customHeight="1" x14ac:dyDescent="0.25">
      <c r="A23" s="200" t="s">
        <v>330</v>
      </c>
      <c r="B23" s="255" t="s">
        <v>510</v>
      </c>
      <c r="C23" s="255"/>
      <c r="D23" s="255"/>
      <c r="E23" s="255"/>
      <c r="F23" s="255"/>
      <c r="G23" s="205"/>
      <c r="H23" s="205"/>
      <c r="I23" s="205"/>
      <c r="J23" s="205"/>
      <c r="K23" s="205"/>
      <c r="L23" s="205"/>
      <c r="M23" s="205"/>
      <c r="N23" s="205"/>
    </row>
    <row r="24" spans="1:30" s="169" customFormat="1" ht="15" x14ac:dyDescent="0.25">
      <c r="A24" s="200"/>
      <c r="B24" s="265" t="s">
        <v>331</v>
      </c>
      <c r="C24" s="265"/>
      <c r="D24" s="265"/>
      <c r="E24" s="265"/>
      <c r="F24" s="265"/>
      <c r="G24" s="213"/>
      <c r="H24" s="213"/>
      <c r="I24" s="213"/>
      <c r="J24" s="213"/>
      <c r="K24" s="213"/>
      <c r="L24" s="213"/>
      <c r="M24" s="214"/>
      <c r="N24" s="213"/>
    </row>
    <row r="25" spans="1:30" s="169" customFormat="1" ht="5.25" customHeight="1" x14ac:dyDescent="0.25">
      <c r="A25" s="200"/>
      <c r="B25" s="200"/>
      <c r="C25" s="200"/>
      <c r="D25" s="215"/>
      <c r="E25" s="215"/>
      <c r="F25" s="215"/>
      <c r="G25" s="215"/>
      <c r="H25" s="215"/>
      <c r="I25" s="215"/>
      <c r="J25" s="215"/>
      <c r="K25" s="215"/>
      <c r="L25" s="215"/>
      <c r="M25" s="213"/>
      <c r="N25" s="213"/>
    </row>
    <row r="26" spans="1:30" s="169" customFormat="1" ht="12" customHeight="1" x14ac:dyDescent="0.25">
      <c r="A26" s="216" t="s">
        <v>332</v>
      </c>
      <c r="B26" s="200"/>
      <c r="C26" s="200"/>
      <c r="D26" s="217" t="s">
        <v>511</v>
      </c>
      <c r="E26" s="107"/>
      <c r="F26" s="218"/>
      <c r="G26" s="219"/>
      <c r="H26" s="219"/>
      <c r="I26" s="219"/>
      <c r="J26" s="219"/>
      <c r="K26" s="219"/>
      <c r="L26" s="219"/>
      <c r="M26" s="219"/>
      <c r="N26" s="219"/>
    </row>
    <row r="27" spans="1:30" s="169" customFormat="1" ht="7.5" customHeight="1" x14ac:dyDescent="0.25">
      <c r="A27" s="200"/>
      <c r="B27" s="202"/>
      <c r="C27" s="202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30" s="169" customFormat="1" ht="12" customHeight="1" x14ac:dyDescent="0.25">
      <c r="A28" s="216" t="s">
        <v>333</v>
      </c>
      <c r="B28" s="202"/>
      <c r="C28" s="221">
        <v>13.07</v>
      </c>
      <c r="D28" s="110" t="s">
        <v>561</v>
      </c>
      <c r="E28" s="222" t="s">
        <v>334</v>
      </c>
      <c r="G28" s="202"/>
      <c r="H28" s="202"/>
      <c r="I28" s="202"/>
      <c r="J28" s="202"/>
      <c r="K28" s="202"/>
      <c r="L28" s="223"/>
      <c r="M28" s="223"/>
      <c r="N28" s="202"/>
    </row>
    <row r="29" spans="1:30" s="169" customFormat="1" ht="11.25" customHeight="1" x14ac:dyDescent="0.25">
      <c r="A29" s="200"/>
      <c r="B29" s="224" t="s">
        <v>254</v>
      </c>
      <c r="C29" s="225"/>
      <c r="D29" s="111"/>
      <c r="E29" s="222"/>
      <c r="G29" s="202"/>
    </row>
    <row r="30" spans="1:30" s="169" customFormat="1" ht="12" customHeight="1" x14ac:dyDescent="0.25">
      <c r="A30" s="200"/>
      <c r="B30" s="226" t="s">
        <v>335</v>
      </c>
      <c r="C30" s="221">
        <v>13.07</v>
      </c>
      <c r="D30" s="110" t="s">
        <v>561</v>
      </c>
      <c r="E30" s="222" t="s">
        <v>334</v>
      </c>
      <c r="G30" s="202" t="s">
        <v>336</v>
      </c>
      <c r="I30" s="202"/>
      <c r="J30" s="202"/>
      <c r="K30" s="202"/>
      <c r="L30" s="221">
        <v>2.1</v>
      </c>
      <c r="M30" s="227" t="s">
        <v>562</v>
      </c>
      <c r="N30" s="222" t="s">
        <v>334</v>
      </c>
    </row>
    <row r="31" spans="1:30" s="169" customFormat="1" ht="12" customHeight="1" x14ac:dyDescent="0.25">
      <c r="A31" s="200"/>
      <c r="B31" s="226" t="s">
        <v>21</v>
      </c>
      <c r="C31" s="221">
        <v>0</v>
      </c>
      <c r="D31" s="112" t="s">
        <v>340</v>
      </c>
      <c r="E31" s="222" t="s">
        <v>334</v>
      </c>
      <c r="G31" s="202" t="s">
        <v>337</v>
      </c>
      <c r="I31" s="202"/>
      <c r="J31" s="202"/>
      <c r="K31" s="202"/>
      <c r="L31" s="266">
        <v>5.68</v>
      </c>
      <c r="M31" s="266"/>
      <c r="N31" s="222" t="s">
        <v>338</v>
      </c>
    </row>
    <row r="32" spans="1:30" s="169" customFormat="1" ht="12" customHeight="1" x14ac:dyDescent="0.25">
      <c r="A32" s="200"/>
      <c r="B32" s="226" t="s">
        <v>22</v>
      </c>
      <c r="C32" s="221">
        <v>0</v>
      </c>
      <c r="D32" s="112" t="s">
        <v>340</v>
      </c>
      <c r="E32" s="222" t="s">
        <v>334</v>
      </c>
      <c r="G32" s="202" t="s">
        <v>339</v>
      </c>
      <c r="I32" s="202"/>
      <c r="J32" s="202"/>
      <c r="K32" s="202"/>
      <c r="L32" s="266">
        <v>3.05</v>
      </c>
      <c r="M32" s="266"/>
      <c r="N32" s="222" t="s">
        <v>338</v>
      </c>
    </row>
    <row r="33" spans="1:35" s="169" customFormat="1" ht="12" customHeight="1" x14ac:dyDescent="0.25">
      <c r="A33" s="200"/>
      <c r="B33" s="226" t="s">
        <v>23</v>
      </c>
      <c r="C33" s="221">
        <v>0</v>
      </c>
      <c r="D33" s="110" t="s">
        <v>340</v>
      </c>
      <c r="E33" s="222" t="s">
        <v>334</v>
      </c>
      <c r="G33" s="202"/>
      <c r="H33" s="202"/>
      <c r="I33" s="202"/>
      <c r="J33" s="202"/>
      <c r="K33" s="202"/>
      <c r="L33" s="260" t="s">
        <v>514</v>
      </c>
      <c r="M33" s="260"/>
      <c r="N33" s="202"/>
    </row>
    <row r="34" spans="1:35" s="169" customFormat="1" ht="7.5" customHeight="1" x14ac:dyDescent="0.25">
      <c r="A34" s="113"/>
    </row>
    <row r="35" spans="1:35" s="169" customFormat="1" ht="23.25" customHeight="1" x14ac:dyDescent="0.25">
      <c r="A35" s="268" t="s">
        <v>11</v>
      </c>
      <c r="B35" s="269" t="s">
        <v>12</v>
      </c>
      <c r="C35" s="269" t="s">
        <v>196</v>
      </c>
      <c r="D35" s="269"/>
      <c r="E35" s="269"/>
      <c r="F35" s="269" t="s">
        <v>195</v>
      </c>
      <c r="G35" s="269" t="s">
        <v>194</v>
      </c>
      <c r="H35" s="269"/>
      <c r="I35" s="269"/>
      <c r="J35" s="269" t="s">
        <v>515</v>
      </c>
      <c r="K35" s="269"/>
      <c r="L35" s="269"/>
      <c r="M35" s="269" t="s">
        <v>192</v>
      </c>
      <c r="N35" s="269" t="s">
        <v>191</v>
      </c>
    </row>
    <row r="36" spans="1:35" s="169" customFormat="1" ht="28.5" customHeight="1" x14ac:dyDescent="0.25">
      <c r="A36" s="268"/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</row>
    <row r="37" spans="1:35" s="169" customFormat="1" ht="45" x14ac:dyDescent="0.25">
      <c r="A37" s="268"/>
      <c r="B37" s="269"/>
      <c r="C37" s="269"/>
      <c r="D37" s="269"/>
      <c r="E37" s="269"/>
      <c r="F37" s="269"/>
      <c r="G37" s="114" t="s">
        <v>341</v>
      </c>
      <c r="H37" s="114" t="s">
        <v>342</v>
      </c>
      <c r="I37" s="114" t="s">
        <v>343</v>
      </c>
      <c r="J37" s="114" t="s">
        <v>341</v>
      </c>
      <c r="K37" s="114" t="s">
        <v>342</v>
      </c>
      <c r="L37" s="114" t="s">
        <v>24</v>
      </c>
      <c r="M37" s="269"/>
      <c r="N37" s="269"/>
    </row>
    <row r="38" spans="1:35" s="169" customFormat="1" ht="15" x14ac:dyDescent="0.25">
      <c r="A38" s="115">
        <v>1</v>
      </c>
      <c r="B38" s="116">
        <v>2</v>
      </c>
      <c r="C38" s="270">
        <v>3</v>
      </c>
      <c r="D38" s="270"/>
      <c r="E38" s="270"/>
      <c r="F38" s="116">
        <v>4</v>
      </c>
      <c r="G38" s="116">
        <v>5</v>
      </c>
      <c r="H38" s="116">
        <v>6</v>
      </c>
      <c r="I38" s="116">
        <v>7</v>
      </c>
      <c r="J38" s="116">
        <v>8</v>
      </c>
      <c r="K38" s="116">
        <v>9</v>
      </c>
      <c r="L38" s="116">
        <v>10</v>
      </c>
      <c r="M38" s="116">
        <v>11</v>
      </c>
      <c r="N38" s="116">
        <v>12</v>
      </c>
    </row>
    <row r="39" spans="1:35" s="169" customFormat="1" ht="15" x14ac:dyDescent="0.25">
      <c r="A39" s="271" t="s">
        <v>563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3"/>
      <c r="AE39" s="117" t="s">
        <v>563</v>
      </c>
    </row>
    <row r="40" spans="1:35" s="169" customFormat="1" ht="23.25" x14ac:dyDescent="0.25">
      <c r="A40" s="118" t="s">
        <v>344</v>
      </c>
      <c r="B40" s="228" t="s">
        <v>564</v>
      </c>
      <c r="C40" s="274" t="s">
        <v>565</v>
      </c>
      <c r="D40" s="274"/>
      <c r="E40" s="274"/>
      <c r="F40" s="229" t="s">
        <v>250</v>
      </c>
      <c r="G40" s="119"/>
      <c r="H40" s="119"/>
      <c r="I40" s="120">
        <v>2</v>
      </c>
      <c r="J40" s="121"/>
      <c r="K40" s="119"/>
      <c r="L40" s="121"/>
      <c r="M40" s="119"/>
      <c r="N40" s="122"/>
      <c r="AE40" s="117"/>
      <c r="AF40" s="123" t="s">
        <v>565</v>
      </c>
    </row>
    <row r="41" spans="1:35" s="169" customFormat="1" ht="15" x14ac:dyDescent="0.25">
      <c r="A41" s="124"/>
      <c r="B41" s="230" t="s">
        <v>344</v>
      </c>
      <c r="C41" s="267" t="s">
        <v>26</v>
      </c>
      <c r="D41" s="267"/>
      <c r="E41" s="267"/>
      <c r="F41" s="231"/>
      <c r="G41" s="125"/>
      <c r="H41" s="125"/>
      <c r="I41" s="125"/>
      <c r="J41" s="126">
        <v>11.25</v>
      </c>
      <c r="K41" s="125"/>
      <c r="L41" s="126">
        <v>22.5</v>
      </c>
      <c r="M41" s="127">
        <v>42.78</v>
      </c>
      <c r="N41" s="163">
        <v>962.55</v>
      </c>
      <c r="AE41" s="117"/>
      <c r="AF41" s="123"/>
      <c r="AG41" s="106" t="s">
        <v>26</v>
      </c>
    </row>
    <row r="42" spans="1:35" s="169" customFormat="1" ht="15" x14ac:dyDescent="0.25">
      <c r="A42" s="124"/>
      <c r="B42" s="230" t="s">
        <v>354</v>
      </c>
      <c r="C42" s="267" t="s">
        <v>4</v>
      </c>
      <c r="D42" s="267"/>
      <c r="E42" s="267"/>
      <c r="F42" s="231"/>
      <c r="G42" s="125"/>
      <c r="H42" s="125"/>
      <c r="I42" s="125"/>
      <c r="J42" s="126">
        <v>148.02000000000001</v>
      </c>
      <c r="K42" s="125"/>
      <c r="L42" s="126">
        <v>296.04000000000002</v>
      </c>
      <c r="M42" s="127">
        <v>14.05</v>
      </c>
      <c r="N42" s="128">
        <v>4159.3599999999997</v>
      </c>
      <c r="AE42" s="117"/>
      <c r="AF42" s="123"/>
      <c r="AG42" s="106" t="s">
        <v>4</v>
      </c>
    </row>
    <row r="43" spans="1:35" s="169" customFormat="1" ht="15" x14ac:dyDescent="0.25">
      <c r="A43" s="124"/>
      <c r="B43" s="230" t="s">
        <v>355</v>
      </c>
      <c r="C43" s="267" t="s">
        <v>187</v>
      </c>
      <c r="D43" s="267"/>
      <c r="E43" s="267"/>
      <c r="F43" s="231"/>
      <c r="G43" s="125"/>
      <c r="H43" s="125"/>
      <c r="I43" s="125"/>
      <c r="J43" s="126">
        <v>12.76</v>
      </c>
      <c r="K43" s="125"/>
      <c r="L43" s="126">
        <v>25.52</v>
      </c>
      <c r="M43" s="127">
        <v>42.78</v>
      </c>
      <c r="N43" s="128">
        <v>1091.75</v>
      </c>
      <c r="AE43" s="117"/>
      <c r="AF43" s="123"/>
      <c r="AG43" s="106" t="s">
        <v>187</v>
      </c>
    </row>
    <row r="44" spans="1:35" s="169" customFormat="1" ht="15" x14ac:dyDescent="0.25">
      <c r="A44" s="232"/>
      <c r="B44" s="230"/>
      <c r="C44" s="267" t="s">
        <v>345</v>
      </c>
      <c r="D44" s="267"/>
      <c r="E44" s="267"/>
      <c r="F44" s="231" t="s">
        <v>346</v>
      </c>
      <c r="G44" s="127">
        <v>1.24</v>
      </c>
      <c r="H44" s="125"/>
      <c r="I44" s="127">
        <v>2.48</v>
      </c>
      <c r="J44" s="129"/>
      <c r="K44" s="125"/>
      <c r="L44" s="129"/>
      <c r="M44" s="125"/>
      <c r="N44" s="130"/>
      <c r="AE44" s="117"/>
      <c r="AF44" s="123"/>
      <c r="AH44" s="106" t="s">
        <v>345</v>
      </c>
    </row>
    <row r="45" spans="1:35" s="169" customFormat="1" ht="15" x14ac:dyDescent="0.25">
      <c r="A45" s="232"/>
      <c r="B45" s="230"/>
      <c r="C45" s="267" t="s">
        <v>347</v>
      </c>
      <c r="D45" s="267"/>
      <c r="E45" s="267"/>
      <c r="F45" s="231" t="s">
        <v>346</v>
      </c>
      <c r="G45" s="156">
        <v>1.1000000000000001</v>
      </c>
      <c r="H45" s="125"/>
      <c r="I45" s="156">
        <v>2.2000000000000002</v>
      </c>
      <c r="J45" s="129"/>
      <c r="K45" s="125"/>
      <c r="L45" s="129"/>
      <c r="M45" s="125"/>
      <c r="N45" s="130"/>
      <c r="AE45" s="117"/>
      <c r="AF45" s="123"/>
      <c r="AH45" s="106" t="s">
        <v>347</v>
      </c>
    </row>
    <row r="46" spans="1:35" s="169" customFormat="1" ht="15" x14ac:dyDescent="0.25">
      <c r="A46" s="124"/>
      <c r="B46" s="230"/>
      <c r="C46" s="275" t="s">
        <v>348</v>
      </c>
      <c r="D46" s="275"/>
      <c r="E46" s="275"/>
      <c r="F46" s="233"/>
      <c r="G46" s="131"/>
      <c r="H46" s="131"/>
      <c r="I46" s="131"/>
      <c r="J46" s="132">
        <v>159.27000000000001</v>
      </c>
      <c r="K46" s="131"/>
      <c r="L46" s="132">
        <v>318.54000000000002</v>
      </c>
      <c r="M46" s="131"/>
      <c r="N46" s="236">
        <v>5121.91</v>
      </c>
      <c r="AE46" s="117"/>
      <c r="AF46" s="123"/>
      <c r="AI46" s="106" t="s">
        <v>348</v>
      </c>
    </row>
    <row r="47" spans="1:35" s="169" customFormat="1" ht="15" x14ac:dyDescent="0.25">
      <c r="A47" s="232"/>
      <c r="B47" s="230"/>
      <c r="C47" s="267" t="s">
        <v>349</v>
      </c>
      <c r="D47" s="267"/>
      <c r="E47" s="267"/>
      <c r="F47" s="231"/>
      <c r="G47" s="125"/>
      <c r="H47" s="125"/>
      <c r="I47" s="125"/>
      <c r="J47" s="129"/>
      <c r="K47" s="125"/>
      <c r="L47" s="126">
        <v>48.02</v>
      </c>
      <c r="M47" s="125"/>
      <c r="N47" s="128">
        <v>2054.3000000000002</v>
      </c>
      <c r="AE47" s="117"/>
      <c r="AF47" s="123"/>
      <c r="AH47" s="106" t="s">
        <v>349</v>
      </c>
    </row>
    <row r="48" spans="1:35" s="169" customFormat="1" ht="22.5" x14ac:dyDescent="0.25">
      <c r="A48" s="232"/>
      <c r="B48" s="230" t="s">
        <v>350</v>
      </c>
      <c r="C48" s="267" t="s">
        <v>351</v>
      </c>
      <c r="D48" s="267"/>
      <c r="E48" s="267"/>
      <c r="F48" s="231" t="s">
        <v>182</v>
      </c>
      <c r="G48" s="133">
        <v>104</v>
      </c>
      <c r="H48" s="125"/>
      <c r="I48" s="133">
        <v>104</v>
      </c>
      <c r="J48" s="129"/>
      <c r="K48" s="125"/>
      <c r="L48" s="126">
        <v>49.94</v>
      </c>
      <c r="M48" s="125"/>
      <c r="N48" s="128">
        <v>2136.4699999999998</v>
      </c>
      <c r="AE48" s="117"/>
      <c r="AF48" s="123"/>
      <c r="AH48" s="106" t="s">
        <v>351</v>
      </c>
    </row>
    <row r="49" spans="1:36" s="169" customFormat="1" ht="22.5" x14ac:dyDescent="0.25">
      <c r="A49" s="232"/>
      <c r="B49" s="230" t="s">
        <v>352</v>
      </c>
      <c r="C49" s="267" t="s">
        <v>353</v>
      </c>
      <c r="D49" s="267"/>
      <c r="E49" s="267"/>
      <c r="F49" s="231" t="s">
        <v>182</v>
      </c>
      <c r="G49" s="133">
        <v>60</v>
      </c>
      <c r="H49" s="125"/>
      <c r="I49" s="133">
        <v>60</v>
      </c>
      <c r="J49" s="129"/>
      <c r="K49" s="125"/>
      <c r="L49" s="126">
        <v>28.81</v>
      </c>
      <c r="M49" s="125"/>
      <c r="N49" s="128">
        <v>1232.58</v>
      </c>
      <c r="AE49" s="117"/>
      <c r="AF49" s="123"/>
      <c r="AH49" s="106" t="s">
        <v>353</v>
      </c>
    </row>
    <row r="50" spans="1:36" s="169" customFormat="1" ht="15" x14ac:dyDescent="0.25">
      <c r="A50" s="134"/>
      <c r="B50" s="235"/>
      <c r="C50" s="274" t="s">
        <v>181</v>
      </c>
      <c r="D50" s="274"/>
      <c r="E50" s="274"/>
      <c r="F50" s="229"/>
      <c r="G50" s="119"/>
      <c r="H50" s="119"/>
      <c r="I50" s="119"/>
      <c r="J50" s="121"/>
      <c r="K50" s="119"/>
      <c r="L50" s="135">
        <v>397.29</v>
      </c>
      <c r="M50" s="131"/>
      <c r="N50" s="136">
        <v>8490.9599999999991</v>
      </c>
      <c r="AE50" s="117"/>
      <c r="AF50" s="123"/>
      <c r="AJ50" s="123" t="s">
        <v>181</v>
      </c>
    </row>
    <row r="51" spans="1:36" s="169" customFormat="1" ht="23.25" x14ac:dyDescent="0.25">
      <c r="A51" s="118" t="s">
        <v>355</v>
      </c>
      <c r="B51" s="228" t="s">
        <v>480</v>
      </c>
      <c r="C51" s="274" t="s">
        <v>566</v>
      </c>
      <c r="D51" s="274"/>
      <c r="E51" s="274"/>
      <c r="F51" s="229" t="s">
        <v>250</v>
      </c>
      <c r="G51" s="119"/>
      <c r="H51" s="119"/>
      <c r="I51" s="120">
        <v>2</v>
      </c>
      <c r="J51" s="121"/>
      <c r="K51" s="119"/>
      <c r="L51" s="121"/>
      <c r="M51" s="119"/>
      <c r="N51" s="122"/>
      <c r="AE51" s="117"/>
      <c r="AF51" s="123" t="s">
        <v>566</v>
      </c>
      <c r="AJ51" s="123"/>
    </row>
    <row r="52" spans="1:36" s="169" customFormat="1" ht="15" x14ac:dyDescent="0.25">
      <c r="A52" s="124"/>
      <c r="B52" s="230" t="s">
        <v>344</v>
      </c>
      <c r="C52" s="267" t="s">
        <v>26</v>
      </c>
      <c r="D52" s="267"/>
      <c r="E52" s="267"/>
      <c r="F52" s="231"/>
      <c r="G52" s="125"/>
      <c r="H52" s="125"/>
      <c r="I52" s="125"/>
      <c r="J52" s="126">
        <v>10.64</v>
      </c>
      <c r="K52" s="125"/>
      <c r="L52" s="126">
        <v>21.28</v>
      </c>
      <c r="M52" s="127">
        <v>42.78</v>
      </c>
      <c r="N52" s="163">
        <v>910.36</v>
      </c>
      <c r="AE52" s="117"/>
      <c r="AF52" s="123"/>
      <c r="AG52" s="106" t="s">
        <v>26</v>
      </c>
      <c r="AJ52" s="123"/>
    </row>
    <row r="53" spans="1:36" s="169" customFormat="1" ht="15" x14ac:dyDescent="0.25">
      <c r="A53" s="124"/>
      <c r="B53" s="230" t="s">
        <v>354</v>
      </c>
      <c r="C53" s="267" t="s">
        <v>4</v>
      </c>
      <c r="D53" s="267"/>
      <c r="E53" s="267"/>
      <c r="F53" s="231"/>
      <c r="G53" s="125"/>
      <c r="H53" s="125"/>
      <c r="I53" s="125"/>
      <c r="J53" s="126">
        <v>32.72</v>
      </c>
      <c r="K53" s="125"/>
      <c r="L53" s="126">
        <v>65.44</v>
      </c>
      <c r="M53" s="127">
        <v>14.05</v>
      </c>
      <c r="N53" s="163">
        <v>919.43</v>
      </c>
      <c r="AE53" s="117"/>
      <c r="AF53" s="123"/>
      <c r="AG53" s="106" t="s">
        <v>4</v>
      </c>
      <c r="AJ53" s="123"/>
    </row>
    <row r="54" spans="1:36" s="169" customFormat="1" ht="15" x14ac:dyDescent="0.25">
      <c r="A54" s="124"/>
      <c r="B54" s="230" t="s">
        <v>355</v>
      </c>
      <c r="C54" s="267" t="s">
        <v>187</v>
      </c>
      <c r="D54" s="267"/>
      <c r="E54" s="267"/>
      <c r="F54" s="231"/>
      <c r="G54" s="125"/>
      <c r="H54" s="125"/>
      <c r="I54" s="125"/>
      <c r="J54" s="126">
        <v>4.22</v>
      </c>
      <c r="K54" s="125"/>
      <c r="L54" s="126">
        <v>8.44</v>
      </c>
      <c r="M54" s="127">
        <v>42.78</v>
      </c>
      <c r="N54" s="163">
        <v>361.06</v>
      </c>
      <c r="AE54" s="117"/>
      <c r="AF54" s="123"/>
      <c r="AG54" s="106" t="s">
        <v>187</v>
      </c>
      <c r="AJ54" s="123"/>
    </row>
    <row r="55" spans="1:36" s="169" customFormat="1" ht="15" x14ac:dyDescent="0.25">
      <c r="A55" s="232"/>
      <c r="B55" s="230"/>
      <c r="C55" s="267" t="s">
        <v>345</v>
      </c>
      <c r="D55" s="267"/>
      <c r="E55" s="267"/>
      <c r="F55" s="231" t="s">
        <v>346</v>
      </c>
      <c r="G55" s="127">
        <v>1.27</v>
      </c>
      <c r="H55" s="125"/>
      <c r="I55" s="127">
        <v>2.54</v>
      </c>
      <c r="J55" s="129"/>
      <c r="K55" s="125"/>
      <c r="L55" s="129"/>
      <c r="M55" s="125"/>
      <c r="N55" s="130"/>
      <c r="AE55" s="117"/>
      <c r="AF55" s="123"/>
      <c r="AH55" s="106" t="s">
        <v>345</v>
      </c>
      <c r="AJ55" s="123"/>
    </row>
    <row r="56" spans="1:36" s="169" customFormat="1" ht="15" x14ac:dyDescent="0.25">
      <c r="A56" s="232"/>
      <c r="B56" s="230"/>
      <c r="C56" s="267" t="s">
        <v>347</v>
      </c>
      <c r="D56" s="267"/>
      <c r="E56" s="267"/>
      <c r="F56" s="231" t="s">
        <v>346</v>
      </c>
      <c r="G56" s="127">
        <v>0.41</v>
      </c>
      <c r="H56" s="125"/>
      <c r="I56" s="127">
        <v>0.82</v>
      </c>
      <c r="J56" s="129"/>
      <c r="K56" s="125"/>
      <c r="L56" s="129"/>
      <c r="M56" s="125"/>
      <c r="N56" s="130"/>
      <c r="AE56" s="117"/>
      <c r="AF56" s="123"/>
      <c r="AH56" s="106" t="s">
        <v>347</v>
      </c>
      <c r="AJ56" s="123"/>
    </row>
    <row r="57" spans="1:36" s="169" customFormat="1" ht="15" x14ac:dyDescent="0.25">
      <c r="A57" s="124"/>
      <c r="B57" s="230"/>
      <c r="C57" s="275" t="s">
        <v>348</v>
      </c>
      <c r="D57" s="275"/>
      <c r="E57" s="275"/>
      <c r="F57" s="233"/>
      <c r="G57" s="131"/>
      <c r="H57" s="131"/>
      <c r="I57" s="131"/>
      <c r="J57" s="132">
        <v>43.36</v>
      </c>
      <c r="K57" s="131"/>
      <c r="L57" s="132">
        <v>86.72</v>
      </c>
      <c r="M57" s="131"/>
      <c r="N57" s="236">
        <v>1829.79</v>
      </c>
      <c r="AE57" s="117"/>
      <c r="AF57" s="123"/>
      <c r="AI57" s="106" t="s">
        <v>348</v>
      </c>
      <c r="AJ57" s="123"/>
    </row>
    <row r="58" spans="1:36" s="169" customFormat="1" ht="15" x14ac:dyDescent="0.25">
      <c r="A58" s="232"/>
      <c r="B58" s="230"/>
      <c r="C58" s="267" t="s">
        <v>349</v>
      </c>
      <c r="D58" s="267"/>
      <c r="E58" s="267"/>
      <c r="F58" s="231"/>
      <c r="G58" s="125"/>
      <c r="H58" s="125"/>
      <c r="I58" s="125"/>
      <c r="J58" s="129"/>
      <c r="K58" s="125"/>
      <c r="L58" s="126">
        <v>29.72</v>
      </c>
      <c r="M58" s="125"/>
      <c r="N58" s="128">
        <v>1271.42</v>
      </c>
      <c r="AE58" s="117"/>
      <c r="AF58" s="123"/>
      <c r="AH58" s="106" t="s">
        <v>349</v>
      </c>
      <c r="AJ58" s="123"/>
    </row>
    <row r="59" spans="1:36" s="169" customFormat="1" ht="22.5" x14ac:dyDescent="0.25">
      <c r="A59" s="232"/>
      <c r="B59" s="230" t="s">
        <v>350</v>
      </c>
      <c r="C59" s="267" t="s">
        <v>351</v>
      </c>
      <c r="D59" s="267"/>
      <c r="E59" s="267"/>
      <c r="F59" s="231" t="s">
        <v>182</v>
      </c>
      <c r="G59" s="133">
        <v>104</v>
      </c>
      <c r="H59" s="125"/>
      <c r="I59" s="133">
        <v>104</v>
      </c>
      <c r="J59" s="129"/>
      <c r="K59" s="125"/>
      <c r="L59" s="126">
        <v>30.91</v>
      </c>
      <c r="M59" s="125"/>
      <c r="N59" s="128">
        <v>1322.28</v>
      </c>
      <c r="AE59" s="117"/>
      <c r="AF59" s="123"/>
      <c r="AH59" s="106" t="s">
        <v>351</v>
      </c>
      <c r="AJ59" s="123"/>
    </row>
    <row r="60" spans="1:36" s="169" customFormat="1" ht="22.5" x14ac:dyDescent="0.25">
      <c r="A60" s="232"/>
      <c r="B60" s="230" t="s">
        <v>352</v>
      </c>
      <c r="C60" s="267" t="s">
        <v>353</v>
      </c>
      <c r="D60" s="267"/>
      <c r="E60" s="267"/>
      <c r="F60" s="231" t="s">
        <v>182</v>
      </c>
      <c r="G60" s="133">
        <v>60</v>
      </c>
      <c r="H60" s="125"/>
      <c r="I60" s="133">
        <v>60</v>
      </c>
      <c r="J60" s="129"/>
      <c r="K60" s="125"/>
      <c r="L60" s="126">
        <v>17.829999999999998</v>
      </c>
      <c r="M60" s="125"/>
      <c r="N60" s="163">
        <v>762.85</v>
      </c>
      <c r="AE60" s="117"/>
      <c r="AF60" s="123"/>
      <c r="AH60" s="106" t="s">
        <v>353</v>
      </c>
      <c r="AJ60" s="123"/>
    </row>
    <row r="61" spans="1:36" s="169" customFormat="1" ht="15" x14ac:dyDescent="0.25">
      <c r="A61" s="134"/>
      <c r="B61" s="235"/>
      <c r="C61" s="274" t="s">
        <v>181</v>
      </c>
      <c r="D61" s="274"/>
      <c r="E61" s="274"/>
      <c r="F61" s="229"/>
      <c r="G61" s="119"/>
      <c r="H61" s="119"/>
      <c r="I61" s="119"/>
      <c r="J61" s="121"/>
      <c r="K61" s="119"/>
      <c r="L61" s="135">
        <v>135.46</v>
      </c>
      <c r="M61" s="131"/>
      <c r="N61" s="136">
        <v>3914.92</v>
      </c>
      <c r="AE61" s="117"/>
      <c r="AF61" s="123"/>
      <c r="AJ61" s="123" t="s">
        <v>181</v>
      </c>
    </row>
    <row r="62" spans="1:36" s="169" customFormat="1" ht="23.25" x14ac:dyDescent="0.25">
      <c r="A62" s="118" t="s">
        <v>418</v>
      </c>
      <c r="B62" s="228" t="s">
        <v>481</v>
      </c>
      <c r="C62" s="274" t="s">
        <v>482</v>
      </c>
      <c r="D62" s="274"/>
      <c r="E62" s="274"/>
      <c r="F62" s="229" t="s">
        <v>483</v>
      </c>
      <c r="G62" s="119"/>
      <c r="H62" s="119"/>
      <c r="I62" s="120">
        <v>1</v>
      </c>
      <c r="J62" s="121"/>
      <c r="K62" s="119"/>
      <c r="L62" s="121"/>
      <c r="M62" s="119"/>
      <c r="N62" s="122"/>
      <c r="AE62" s="117"/>
      <c r="AF62" s="123" t="s">
        <v>482</v>
      </c>
      <c r="AJ62" s="123"/>
    </row>
    <row r="63" spans="1:36" s="169" customFormat="1" ht="15" x14ac:dyDescent="0.25">
      <c r="A63" s="124"/>
      <c r="B63" s="230" t="s">
        <v>344</v>
      </c>
      <c r="C63" s="267" t="s">
        <v>26</v>
      </c>
      <c r="D63" s="267"/>
      <c r="E63" s="267"/>
      <c r="F63" s="231"/>
      <c r="G63" s="125"/>
      <c r="H63" s="125"/>
      <c r="I63" s="125"/>
      <c r="J63" s="126">
        <v>5.39</v>
      </c>
      <c r="K63" s="125"/>
      <c r="L63" s="126">
        <v>5.39</v>
      </c>
      <c r="M63" s="127">
        <v>42.78</v>
      </c>
      <c r="N63" s="163">
        <v>230.58</v>
      </c>
      <c r="AE63" s="117"/>
      <c r="AF63" s="123"/>
      <c r="AG63" s="106" t="s">
        <v>26</v>
      </c>
      <c r="AJ63" s="123"/>
    </row>
    <row r="64" spans="1:36" s="169" customFormat="1" ht="15" x14ac:dyDescent="0.25">
      <c r="A64" s="124"/>
      <c r="B64" s="230" t="s">
        <v>354</v>
      </c>
      <c r="C64" s="267" t="s">
        <v>4</v>
      </c>
      <c r="D64" s="267"/>
      <c r="E64" s="267"/>
      <c r="F64" s="231"/>
      <c r="G64" s="125"/>
      <c r="H64" s="125"/>
      <c r="I64" s="125"/>
      <c r="J64" s="126">
        <v>1.97</v>
      </c>
      <c r="K64" s="125"/>
      <c r="L64" s="126">
        <v>1.97</v>
      </c>
      <c r="M64" s="127">
        <v>14.05</v>
      </c>
      <c r="N64" s="163">
        <v>27.68</v>
      </c>
      <c r="AE64" s="117"/>
      <c r="AF64" s="123"/>
      <c r="AG64" s="106" t="s">
        <v>4</v>
      </c>
      <c r="AJ64" s="123"/>
    </row>
    <row r="65" spans="1:38" s="169" customFormat="1" ht="15" x14ac:dyDescent="0.25">
      <c r="A65" s="124"/>
      <c r="B65" s="230" t="s">
        <v>355</v>
      </c>
      <c r="C65" s="267" t="s">
        <v>187</v>
      </c>
      <c r="D65" s="267"/>
      <c r="E65" s="267"/>
      <c r="F65" s="231"/>
      <c r="G65" s="125"/>
      <c r="H65" s="125"/>
      <c r="I65" s="125"/>
      <c r="J65" s="126">
        <v>0.35</v>
      </c>
      <c r="K65" s="125"/>
      <c r="L65" s="126">
        <v>0.35</v>
      </c>
      <c r="M65" s="127">
        <v>42.78</v>
      </c>
      <c r="N65" s="163">
        <v>14.97</v>
      </c>
      <c r="AE65" s="117"/>
      <c r="AF65" s="123"/>
      <c r="AG65" s="106" t="s">
        <v>187</v>
      </c>
      <c r="AJ65" s="123"/>
    </row>
    <row r="66" spans="1:38" s="169" customFormat="1" ht="15" x14ac:dyDescent="0.25">
      <c r="A66" s="232"/>
      <c r="B66" s="230"/>
      <c r="C66" s="267" t="s">
        <v>345</v>
      </c>
      <c r="D66" s="267"/>
      <c r="E66" s="267"/>
      <c r="F66" s="231" t="s">
        <v>346</v>
      </c>
      <c r="G66" s="127">
        <v>0.66</v>
      </c>
      <c r="H66" s="125"/>
      <c r="I66" s="127">
        <v>0.66</v>
      </c>
      <c r="J66" s="129"/>
      <c r="K66" s="125"/>
      <c r="L66" s="129"/>
      <c r="M66" s="125"/>
      <c r="N66" s="130"/>
      <c r="AE66" s="117"/>
      <c r="AF66" s="123"/>
      <c r="AH66" s="106" t="s">
        <v>345</v>
      </c>
      <c r="AJ66" s="123"/>
    </row>
    <row r="67" spans="1:38" s="169" customFormat="1" ht="15" x14ac:dyDescent="0.25">
      <c r="A67" s="232"/>
      <c r="B67" s="230"/>
      <c r="C67" s="267" t="s">
        <v>347</v>
      </c>
      <c r="D67" s="267"/>
      <c r="E67" s="267"/>
      <c r="F67" s="231" t="s">
        <v>346</v>
      </c>
      <c r="G67" s="127">
        <v>0.03</v>
      </c>
      <c r="H67" s="125"/>
      <c r="I67" s="127">
        <v>0.03</v>
      </c>
      <c r="J67" s="129"/>
      <c r="K67" s="125"/>
      <c r="L67" s="129"/>
      <c r="M67" s="125"/>
      <c r="N67" s="130"/>
      <c r="AE67" s="117"/>
      <c r="AF67" s="123"/>
      <c r="AH67" s="106" t="s">
        <v>347</v>
      </c>
      <c r="AJ67" s="123"/>
    </row>
    <row r="68" spans="1:38" s="169" customFormat="1" ht="15" x14ac:dyDescent="0.25">
      <c r="A68" s="124"/>
      <c r="B68" s="230"/>
      <c r="C68" s="275" t="s">
        <v>348</v>
      </c>
      <c r="D68" s="275"/>
      <c r="E68" s="275"/>
      <c r="F68" s="233"/>
      <c r="G68" s="131"/>
      <c r="H68" s="131"/>
      <c r="I68" s="131"/>
      <c r="J68" s="132">
        <v>7.36</v>
      </c>
      <c r="K68" s="131"/>
      <c r="L68" s="132">
        <v>7.36</v>
      </c>
      <c r="M68" s="131"/>
      <c r="N68" s="234">
        <v>258.26</v>
      </c>
      <c r="AE68" s="117"/>
      <c r="AF68" s="123"/>
      <c r="AI68" s="106" t="s">
        <v>348</v>
      </c>
      <c r="AJ68" s="123"/>
    </row>
    <row r="69" spans="1:38" s="169" customFormat="1" ht="15" x14ac:dyDescent="0.25">
      <c r="A69" s="232"/>
      <c r="B69" s="230"/>
      <c r="C69" s="267" t="s">
        <v>349</v>
      </c>
      <c r="D69" s="267"/>
      <c r="E69" s="267"/>
      <c r="F69" s="231"/>
      <c r="G69" s="125"/>
      <c r="H69" s="125"/>
      <c r="I69" s="125"/>
      <c r="J69" s="129"/>
      <c r="K69" s="125"/>
      <c r="L69" s="126">
        <v>5.74</v>
      </c>
      <c r="M69" s="125"/>
      <c r="N69" s="163">
        <v>245.55</v>
      </c>
      <c r="AE69" s="117"/>
      <c r="AF69" s="123"/>
      <c r="AH69" s="106" t="s">
        <v>349</v>
      </c>
      <c r="AJ69" s="123"/>
    </row>
    <row r="70" spans="1:38" s="169" customFormat="1" ht="22.5" x14ac:dyDescent="0.25">
      <c r="A70" s="232"/>
      <c r="B70" s="230" t="s">
        <v>350</v>
      </c>
      <c r="C70" s="267" t="s">
        <v>351</v>
      </c>
      <c r="D70" s="267"/>
      <c r="E70" s="267"/>
      <c r="F70" s="231" t="s">
        <v>182</v>
      </c>
      <c r="G70" s="133">
        <v>104</v>
      </c>
      <c r="H70" s="125"/>
      <c r="I70" s="133">
        <v>104</v>
      </c>
      <c r="J70" s="129"/>
      <c r="K70" s="125"/>
      <c r="L70" s="126">
        <v>5.97</v>
      </c>
      <c r="M70" s="125"/>
      <c r="N70" s="163">
        <v>255.37</v>
      </c>
      <c r="AE70" s="117"/>
      <c r="AF70" s="123"/>
      <c r="AH70" s="106" t="s">
        <v>351</v>
      </c>
      <c r="AJ70" s="123"/>
    </row>
    <row r="71" spans="1:38" s="169" customFormat="1" ht="22.5" x14ac:dyDescent="0.25">
      <c r="A71" s="232"/>
      <c r="B71" s="230" t="s">
        <v>352</v>
      </c>
      <c r="C71" s="267" t="s">
        <v>353</v>
      </c>
      <c r="D71" s="267"/>
      <c r="E71" s="267"/>
      <c r="F71" s="231" t="s">
        <v>182</v>
      </c>
      <c r="G71" s="133">
        <v>60</v>
      </c>
      <c r="H71" s="125"/>
      <c r="I71" s="133">
        <v>60</v>
      </c>
      <c r="J71" s="129"/>
      <c r="K71" s="125"/>
      <c r="L71" s="126">
        <v>3.44</v>
      </c>
      <c r="M71" s="125"/>
      <c r="N71" s="163">
        <v>147.33000000000001</v>
      </c>
      <c r="AE71" s="117"/>
      <c r="AF71" s="123"/>
      <c r="AH71" s="106" t="s">
        <v>353</v>
      </c>
      <c r="AJ71" s="123"/>
    </row>
    <row r="72" spans="1:38" s="169" customFormat="1" ht="15" x14ac:dyDescent="0.25">
      <c r="A72" s="134"/>
      <c r="B72" s="235"/>
      <c r="C72" s="274" t="s">
        <v>181</v>
      </c>
      <c r="D72" s="274"/>
      <c r="E72" s="274"/>
      <c r="F72" s="229"/>
      <c r="G72" s="119"/>
      <c r="H72" s="119"/>
      <c r="I72" s="119"/>
      <c r="J72" s="121"/>
      <c r="K72" s="119"/>
      <c r="L72" s="135">
        <v>16.77</v>
      </c>
      <c r="M72" s="131"/>
      <c r="N72" s="159">
        <v>660.96</v>
      </c>
      <c r="AE72" s="117"/>
      <c r="AF72" s="123"/>
      <c r="AJ72" s="123" t="s">
        <v>181</v>
      </c>
    </row>
    <row r="73" spans="1:38" s="169" customFormat="1" ht="0" hidden="1" customHeight="1" x14ac:dyDescent="0.25">
      <c r="A73" s="138"/>
      <c r="B73" s="152"/>
      <c r="C73" s="152"/>
      <c r="D73" s="152"/>
      <c r="E73" s="152"/>
      <c r="F73" s="139"/>
      <c r="G73" s="139"/>
      <c r="H73" s="139"/>
      <c r="I73" s="139"/>
      <c r="J73" s="140"/>
      <c r="K73" s="139"/>
      <c r="L73" s="140"/>
      <c r="M73" s="125"/>
      <c r="N73" s="140"/>
      <c r="AE73" s="117"/>
      <c r="AF73" s="123"/>
      <c r="AJ73" s="123"/>
    </row>
    <row r="74" spans="1:38" s="169" customFormat="1" ht="11.25" hidden="1" customHeight="1" x14ac:dyDescent="0.25"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109"/>
      <c r="M74" s="109"/>
      <c r="N74" s="109"/>
    </row>
    <row r="75" spans="1:38" s="169" customFormat="1" ht="15" x14ac:dyDescent="0.25">
      <c r="A75" s="141"/>
      <c r="B75" s="238"/>
      <c r="C75" s="274" t="s">
        <v>403</v>
      </c>
      <c r="D75" s="274"/>
      <c r="E75" s="274"/>
      <c r="F75" s="274"/>
      <c r="G75" s="274"/>
      <c r="H75" s="274"/>
      <c r="I75" s="274"/>
      <c r="J75" s="274"/>
      <c r="K75" s="274"/>
      <c r="L75" s="142"/>
      <c r="M75" s="143"/>
      <c r="N75" s="144"/>
      <c r="AK75" s="123" t="s">
        <v>403</v>
      </c>
    </row>
    <row r="76" spans="1:38" s="169" customFormat="1" ht="15" x14ac:dyDescent="0.25">
      <c r="A76" s="145"/>
      <c r="B76" s="230"/>
      <c r="C76" s="267" t="s">
        <v>356</v>
      </c>
      <c r="D76" s="267"/>
      <c r="E76" s="267"/>
      <c r="F76" s="267"/>
      <c r="G76" s="267"/>
      <c r="H76" s="267"/>
      <c r="I76" s="267"/>
      <c r="J76" s="267"/>
      <c r="K76" s="267"/>
      <c r="L76" s="151">
        <v>412.62</v>
      </c>
      <c r="M76" s="147"/>
      <c r="N76" s="148">
        <v>7209.96</v>
      </c>
      <c r="AK76" s="123"/>
      <c r="AL76" s="106" t="s">
        <v>356</v>
      </c>
    </row>
    <row r="77" spans="1:38" s="169" customFormat="1" ht="15" x14ac:dyDescent="0.25">
      <c r="A77" s="145"/>
      <c r="B77" s="230"/>
      <c r="C77" s="267" t="s">
        <v>357</v>
      </c>
      <c r="D77" s="267"/>
      <c r="E77" s="267"/>
      <c r="F77" s="267"/>
      <c r="G77" s="267"/>
      <c r="H77" s="267"/>
      <c r="I77" s="267"/>
      <c r="J77" s="267"/>
      <c r="K77" s="267"/>
      <c r="L77" s="149"/>
      <c r="M77" s="147"/>
      <c r="N77" s="150"/>
      <c r="AK77" s="123"/>
      <c r="AL77" s="106" t="s">
        <v>357</v>
      </c>
    </row>
    <row r="78" spans="1:38" s="169" customFormat="1" ht="15" x14ac:dyDescent="0.25">
      <c r="A78" s="145"/>
      <c r="B78" s="230"/>
      <c r="C78" s="267" t="s">
        <v>358</v>
      </c>
      <c r="D78" s="267"/>
      <c r="E78" s="267"/>
      <c r="F78" s="267"/>
      <c r="G78" s="267"/>
      <c r="H78" s="267"/>
      <c r="I78" s="267"/>
      <c r="J78" s="267"/>
      <c r="K78" s="267"/>
      <c r="L78" s="151">
        <v>49.17</v>
      </c>
      <c r="M78" s="147"/>
      <c r="N78" s="148">
        <v>2103.4899999999998</v>
      </c>
      <c r="AK78" s="123"/>
      <c r="AL78" s="106" t="s">
        <v>358</v>
      </c>
    </row>
    <row r="79" spans="1:38" s="169" customFormat="1" ht="15" x14ac:dyDescent="0.25">
      <c r="A79" s="145"/>
      <c r="B79" s="230"/>
      <c r="C79" s="267" t="s">
        <v>359</v>
      </c>
      <c r="D79" s="267"/>
      <c r="E79" s="267"/>
      <c r="F79" s="267"/>
      <c r="G79" s="267"/>
      <c r="H79" s="267"/>
      <c r="I79" s="267"/>
      <c r="J79" s="267"/>
      <c r="K79" s="267"/>
      <c r="L79" s="151">
        <v>363.45</v>
      </c>
      <c r="M79" s="147"/>
      <c r="N79" s="148">
        <v>5106.47</v>
      </c>
      <c r="AK79" s="123"/>
      <c r="AL79" s="106" t="s">
        <v>359</v>
      </c>
    </row>
    <row r="80" spans="1:38" s="169" customFormat="1" ht="15" x14ac:dyDescent="0.25">
      <c r="A80" s="145"/>
      <c r="B80" s="230"/>
      <c r="C80" s="267" t="s">
        <v>360</v>
      </c>
      <c r="D80" s="267"/>
      <c r="E80" s="267"/>
      <c r="F80" s="267"/>
      <c r="G80" s="267"/>
      <c r="H80" s="267"/>
      <c r="I80" s="267"/>
      <c r="J80" s="267"/>
      <c r="K80" s="267"/>
      <c r="L80" s="151">
        <v>34.31</v>
      </c>
      <c r="M80" s="147"/>
      <c r="N80" s="148">
        <v>1467.78</v>
      </c>
      <c r="AK80" s="123"/>
      <c r="AL80" s="106" t="s">
        <v>360</v>
      </c>
    </row>
    <row r="81" spans="1:39" s="169" customFormat="1" ht="15" x14ac:dyDescent="0.25">
      <c r="A81" s="145"/>
      <c r="B81" s="230"/>
      <c r="C81" s="267" t="s">
        <v>362</v>
      </c>
      <c r="D81" s="267"/>
      <c r="E81" s="267"/>
      <c r="F81" s="267"/>
      <c r="G81" s="267"/>
      <c r="H81" s="267"/>
      <c r="I81" s="267"/>
      <c r="J81" s="267"/>
      <c r="K81" s="267"/>
      <c r="L81" s="151">
        <v>549.52</v>
      </c>
      <c r="M81" s="147"/>
      <c r="N81" s="148">
        <v>13066.84</v>
      </c>
      <c r="AK81" s="123"/>
      <c r="AL81" s="106" t="s">
        <v>362</v>
      </c>
    </row>
    <row r="82" spans="1:39" s="169" customFormat="1" ht="15" x14ac:dyDescent="0.25">
      <c r="A82" s="145"/>
      <c r="B82" s="230"/>
      <c r="C82" s="267" t="s">
        <v>357</v>
      </c>
      <c r="D82" s="267"/>
      <c r="E82" s="267"/>
      <c r="F82" s="267"/>
      <c r="G82" s="267"/>
      <c r="H82" s="267"/>
      <c r="I82" s="267"/>
      <c r="J82" s="267"/>
      <c r="K82" s="267"/>
      <c r="L82" s="149"/>
      <c r="M82" s="147"/>
      <c r="N82" s="150"/>
      <c r="AK82" s="123"/>
      <c r="AL82" s="106" t="s">
        <v>357</v>
      </c>
    </row>
    <row r="83" spans="1:39" s="169" customFormat="1" ht="15" x14ac:dyDescent="0.25">
      <c r="A83" s="145"/>
      <c r="B83" s="230"/>
      <c r="C83" s="267" t="s">
        <v>363</v>
      </c>
      <c r="D83" s="267"/>
      <c r="E83" s="267"/>
      <c r="F83" s="267"/>
      <c r="G83" s="267"/>
      <c r="H83" s="267"/>
      <c r="I83" s="267"/>
      <c r="J83" s="267"/>
      <c r="K83" s="267"/>
      <c r="L83" s="151">
        <v>49.17</v>
      </c>
      <c r="M83" s="147"/>
      <c r="N83" s="148">
        <v>2103.4899999999998</v>
      </c>
      <c r="AK83" s="123"/>
      <c r="AL83" s="106" t="s">
        <v>363</v>
      </c>
    </row>
    <row r="84" spans="1:39" s="169" customFormat="1" ht="15" x14ac:dyDescent="0.25">
      <c r="A84" s="145"/>
      <c r="B84" s="230"/>
      <c r="C84" s="267" t="s">
        <v>364</v>
      </c>
      <c r="D84" s="267"/>
      <c r="E84" s="267"/>
      <c r="F84" s="267"/>
      <c r="G84" s="267"/>
      <c r="H84" s="267"/>
      <c r="I84" s="267"/>
      <c r="J84" s="267"/>
      <c r="K84" s="267"/>
      <c r="L84" s="151">
        <v>363.45</v>
      </c>
      <c r="M84" s="147"/>
      <c r="N84" s="148">
        <v>5106.47</v>
      </c>
      <c r="AK84" s="123"/>
      <c r="AL84" s="106" t="s">
        <v>364</v>
      </c>
    </row>
    <row r="85" spans="1:39" s="169" customFormat="1" ht="15" x14ac:dyDescent="0.25">
      <c r="A85" s="145"/>
      <c r="B85" s="230"/>
      <c r="C85" s="267" t="s">
        <v>365</v>
      </c>
      <c r="D85" s="267"/>
      <c r="E85" s="267"/>
      <c r="F85" s="267"/>
      <c r="G85" s="267"/>
      <c r="H85" s="267"/>
      <c r="I85" s="267"/>
      <c r="J85" s="267"/>
      <c r="K85" s="267"/>
      <c r="L85" s="151">
        <v>34.31</v>
      </c>
      <c r="M85" s="147"/>
      <c r="N85" s="148">
        <v>1467.78</v>
      </c>
      <c r="AK85" s="123"/>
      <c r="AL85" s="106" t="s">
        <v>365</v>
      </c>
    </row>
    <row r="86" spans="1:39" s="169" customFormat="1" ht="15" x14ac:dyDescent="0.25">
      <c r="A86" s="145"/>
      <c r="B86" s="230"/>
      <c r="C86" s="267" t="s">
        <v>367</v>
      </c>
      <c r="D86" s="267"/>
      <c r="E86" s="267"/>
      <c r="F86" s="267"/>
      <c r="G86" s="267"/>
      <c r="H86" s="267"/>
      <c r="I86" s="267"/>
      <c r="J86" s="267"/>
      <c r="K86" s="267"/>
      <c r="L86" s="151">
        <v>86.82</v>
      </c>
      <c r="M86" s="147"/>
      <c r="N86" s="148">
        <v>3714.12</v>
      </c>
      <c r="AK86" s="123"/>
      <c r="AL86" s="106" t="s">
        <v>367</v>
      </c>
    </row>
    <row r="87" spans="1:39" s="169" customFormat="1" ht="15" x14ac:dyDescent="0.25">
      <c r="A87" s="145"/>
      <c r="B87" s="230"/>
      <c r="C87" s="267" t="s">
        <v>368</v>
      </c>
      <c r="D87" s="267"/>
      <c r="E87" s="267"/>
      <c r="F87" s="267"/>
      <c r="G87" s="267"/>
      <c r="H87" s="267"/>
      <c r="I87" s="267"/>
      <c r="J87" s="267"/>
      <c r="K87" s="267"/>
      <c r="L87" s="151">
        <v>50.08</v>
      </c>
      <c r="M87" s="147"/>
      <c r="N87" s="148">
        <v>2142.7600000000002</v>
      </c>
      <c r="AK87" s="123"/>
      <c r="AL87" s="106" t="s">
        <v>368</v>
      </c>
    </row>
    <row r="88" spans="1:39" s="169" customFormat="1" ht="15" x14ac:dyDescent="0.25">
      <c r="A88" s="145"/>
      <c r="B88" s="230"/>
      <c r="C88" s="267" t="s">
        <v>369</v>
      </c>
      <c r="D88" s="267"/>
      <c r="E88" s="267"/>
      <c r="F88" s="267"/>
      <c r="G88" s="267"/>
      <c r="H88" s="267"/>
      <c r="I88" s="267"/>
      <c r="J88" s="267"/>
      <c r="K88" s="267"/>
      <c r="L88" s="151">
        <v>83.48</v>
      </c>
      <c r="M88" s="147"/>
      <c r="N88" s="148">
        <v>3571.27</v>
      </c>
      <c r="AK88" s="123"/>
      <c r="AL88" s="106" t="s">
        <v>369</v>
      </c>
    </row>
    <row r="89" spans="1:39" s="169" customFormat="1" ht="15" x14ac:dyDescent="0.25">
      <c r="A89" s="145"/>
      <c r="B89" s="230"/>
      <c r="C89" s="267" t="s">
        <v>370</v>
      </c>
      <c r="D89" s="267"/>
      <c r="E89" s="267"/>
      <c r="F89" s="267"/>
      <c r="G89" s="267"/>
      <c r="H89" s="267"/>
      <c r="I89" s="267"/>
      <c r="J89" s="267"/>
      <c r="K89" s="267"/>
      <c r="L89" s="151">
        <v>86.82</v>
      </c>
      <c r="M89" s="147"/>
      <c r="N89" s="148">
        <v>3714.12</v>
      </c>
      <c r="AK89" s="123"/>
      <c r="AL89" s="106" t="s">
        <v>370</v>
      </c>
    </row>
    <row r="90" spans="1:39" s="169" customFormat="1" ht="15" x14ac:dyDescent="0.25">
      <c r="A90" s="145"/>
      <c r="B90" s="230"/>
      <c r="C90" s="267" t="s">
        <v>371</v>
      </c>
      <c r="D90" s="267"/>
      <c r="E90" s="267"/>
      <c r="F90" s="267"/>
      <c r="G90" s="267"/>
      <c r="H90" s="267"/>
      <c r="I90" s="267"/>
      <c r="J90" s="267"/>
      <c r="K90" s="267"/>
      <c r="L90" s="151">
        <v>50.08</v>
      </c>
      <c r="M90" s="147"/>
      <c r="N90" s="148">
        <v>2142.7600000000002</v>
      </c>
      <c r="AK90" s="123"/>
      <c r="AL90" s="106" t="s">
        <v>371</v>
      </c>
    </row>
    <row r="91" spans="1:39" s="169" customFormat="1" ht="15" x14ac:dyDescent="0.25">
      <c r="A91" s="145"/>
      <c r="B91" s="239"/>
      <c r="C91" s="276" t="s">
        <v>404</v>
      </c>
      <c r="D91" s="276"/>
      <c r="E91" s="276"/>
      <c r="F91" s="276"/>
      <c r="G91" s="276"/>
      <c r="H91" s="276"/>
      <c r="I91" s="276"/>
      <c r="J91" s="276"/>
      <c r="K91" s="276"/>
      <c r="L91" s="171">
        <v>549.52</v>
      </c>
      <c r="M91" s="154"/>
      <c r="N91" s="155">
        <v>13066.84</v>
      </c>
      <c r="AK91" s="123"/>
      <c r="AM91" s="123" t="s">
        <v>404</v>
      </c>
    </row>
    <row r="92" spans="1:39" s="169" customFormat="1" ht="13.5" hidden="1" customHeight="1" x14ac:dyDescent="0.25">
      <c r="B92" s="140"/>
      <c r="C92" s="152"/>
      <c r="D92" s="152"/>
      <c r="E92" s="152"/>
      <c r="F92" s="152"/>
      <c r="G92" s="152"/>
      <c r="H92" s="152"/>
      <c r="I92" s="152"/>
      <c r="J92" s="152"/>
      <c r="K92" s="152"/>
      <c r="L92" s="153"/>
      <c r="M92" s="165"/>
      <c r="N92" s="240"/>
    </row>
    <row r="93" spans="1:39" s="169" customFormat="1" ht="26.25" customHeight="1" x14ac:dyDescent="0.25">
      <c r="A93" s="166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</row>
    <row r="94" spans="1:39" s="202" customFormat="1" x14ac:dyDescent="0.2">
      <c r="A94" s="200"/>
      <c r="B94" s="241" t="s">
        <v>405</v>
      </c>
      <c r="C94" s="278"/>
      <c r="D94" s="278"/>
      <c r="E94" s="278"/>
      <c r="F94" s="278"/>
      <c r="G94" s="278"/>
      <c r="H94" s="278"/>
      <c r="I94" s="278"/>
      <c r="J94" s="278"/>
      <c r="K94" s="278"/>
      <c r="L94" s="278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</row>
    <row r="95" spans="1:39" s="202" customFormat="1" ht="13.5" customHeight="1" x14ac:dyDescent="0.2">
      <c r="A95" s="200"/>
      <c r="B95" s="199"/>
      <c r="C95" s="279" t="s">
        <v>406</v>
      </c>
      <c r="D95" s="279"/>
      <c r="E95" s="279"/>
      <c r="F95" s="279"/>
      <c r="G95" s="279"/>
      <c r="H95" s="279"/>
      <c r="I95" s="279"/>
      <c r="J95" s="279"/>
      <c r="K95" s="279"/>
      <c r="L95" s="279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6"/>
      <c r="AH95" s="206"/>
      <c r="AI95" s="206"/>
      <c r="AJ95" s="206"/>
      <c r="AK95" s="206"/>
      <c r="AL95" s="206"/>
      <c r="AM95" s="206"/>
    </row>
    <row r="96" spans="1:39" s="202" customFormat="1" ht="12.75" customHeight="1" x14ac:dyDescent="0.2">
      <c r="A96" s="200"/>
      <c r="B96" s="241" t="s">
        <v>407</v>
      </c>
      <c r="C96" s="278"/>
      <c r="D96" s="278"/>
      <c r="E96" s="278"/>
      <c r="F96" s="278"/>
      <c r="G96" s="278"/>
      <c r="H96" s="278"/>
      <c r="I96" s="278"/>
      <c r="J96" s="278"/>
      <c r="K96" s="278"/>
      <c r="L96" s="278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H96" s="206"/>
      <c r="AI96" s="206"/>
      <c r="AJ96" s="206"/>
      <c r="AK96" s="206"/>
      <c r="AL96" s="206"/>
      <c r="AM96" s="206"/>
    </row>
    <row r="97" spans="1:39" s="202" customFormat="1" ht="13.5" customHeight="1" x14ac:dyDescent="0.2">
      <c r="A97" s="200"/>
      <c r="C97" s="279" t="s">
        <v>406</v>
      </c>
      <c r="D97" s="279"/>
      <c r="E97" s="279"/>
      <c r="F97" s="279"/>
      <c r="G97" s="279"/>
      <c r="H97" s="279"/>
      <c r="I97" s="279"/>
      <c r="J97" s="279"/>
      <c r="K97" s="279"/>
      <c r="L97" s="279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6"/>
      <c r="AH97" s="206"/>
      <c r="AI97" s="206"/>
      <c r="AJ97" s="206"/>
      <c r="AK97" s="206"/>
      <c r="AL97" s="206"/>
      <c r="AM97" s="206"/>
    </row>
    <row r="98" spans="1:39" s="202" customFormat="1" ht="19.5" customHeight="1" x14ac:dyDescent="0.2">
      <c r="A98" s="200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</row>
    <row r="99" spans="1:39" s="169" customFormat="1" ht="22.5" customHeight="1" x14ac:dyDescent="0.25">
      <c r="A99" s="277" t="s">
        <v>518</v>
      </c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37"/>
      <c r="P99" s="237"/>
    </row>
    <row r="100" spans="1:39" s="169" customFormat="1" ht="12.75" customHeight="1" x14ac:dyDescent="0.25">
      <c r="A100" s="277" t="s">
        <v>519</v>
      </c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37"/>
      <c r="P100" s="237"/>
    </row>
    <row r="101" spans="1:39" s="169" customFormat="1" ht="12.75" customHeight="1" x14ac:dyDescent="0.25">
      <c r="A101" s="277" t="s">
        <v>520</v>
      </c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37"/>
      <c r="P101" s="237"/>
    </row>
    <row r="102" spans="1:39" s="169" customFormat="1" ht="19.5" customHeight="1" x14ac:dyDescent="0.25"/>
    <row r="103" spans="1:39" s="169" customFormat="1" ht="15" x14ac:dyDescent="0.25">
      <c r="B103" s="168"/>
      <c r="D103" s="168"/>
      <c r="F103" s="168"/>
    </row>
  </sheetData>
  <mergeCells count="91">
    <mergeCell ref="A101:N101"/>
    <mergeCell ref="C94:L94"/>
    <mergeCell ref="C95:L95"/>
    <mergeCell ref="C96:L96"/>
    <mergeCell ref="C97:L97"/>
    <mergeCell ref="A99:N99"/>
    <mergeCell ref="A100:N100"/>
    <mergeCell ref="C91:K91"/>
    <mergeCell ref="C80:K80"/>
    <mergeCell ref="C81:K81"/>
    <mergeCell ref="C82:K82"/>
    <mergeCell ref="C83:K83"/>
    <mergeCell ref="C84:K84"/>
    <mergeCell ref="C85:K85"/>
    <mergeCell ref="C86:K86"/>
    <mergeCell ref="C87:K87"/>
    <mergeCell ref="C88:K88"/>
    <mergeCell ref="C89:K89"/>
    <mergeCell ref="C90:K90"/>
    <mergeCell ref="C79:K79"/>
    <mergeCell ref="C66:E66"/>
    <mergeCell ref="C67:E67"/>
    <mergeCell ref="C68:E68"/>
    <mergeCell ref="C69:E69"/>
    <mergeCell ref="C70:E70"/>
    <mergeCell ref="C71:E71"/>
    <mergeCell ref="C72:E72"/>
    <mergeCell ref="C75:K75"/>
    <mergeCell ref="C76:K76"/>
    <mergeCell ref="C77:K77"/>
    <mergeCell ref="C78:K78"/>
    <mergeCell ref="C65:E65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53:E53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M35:M37"/>
    <mergeCell ref="N35:N37"/>
    <mergeCell ref="C38:E38"/>
    <mergeCell ref="A39:N39"/>
    <mergeCell ref="C40:E40"/>
    <mergeCell ref="G35:I36"/>
    <mergeCell ref="J35:L36"/>
    <mergeCell ref="C41:E41"/>
    <mergeCell ref="A35:A37"/>
    <mergeCell ref="B35:B37"/>
    <mergeCell ref="C35:E37"/>
    <mergeCell ref="F35:F37"/>
    <mergeCell ref="L33:M33"/>
    <mergeCell ref="A13:N13"/>
    <mergeCell ref="A14:N14"/>
    <mergeCell ref="A16:N16"/>
    <mergeCell ref="A17:N17"/>
    <mergeCell ref="A18:N18"/>
    <mergeCell ref="A20:N20"/>
    <mergeCell ref="A21:N21"/>
    <mergeCell ref="B23:F23"/>
    <mergeCell ref="B24:F24"/>
    <mergeCell ref="L31:M31"/>
    <mergeCell ref="L32:M32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10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E0087-F0D1-4A21-A050-164072FF5A9E}">
  <sheetPr>
    <pageSetUpPr fitToPage="1"/>
  </sheetPr>
  <dimension ref="A1:AR314"/>
  <sheetViews>
    <sheetView topLeftCell="A4" workbookViewId="0">
      <selection activeCell="A20" sqref="A20:N20"/>
    </sheetView>
  </sheetViews>
  <sheetFormatPr defaultColWidth="8" defaultRowHeight="11.25" customHeight="1" x14ac:dyDescent="0.2"/>
  <cols>
    <col min="1" max="1" width="8" style="108" customWidth="1"/>
    <col min="2" max="2" width="17.625" style="105" customWidth="1"/>
    <col min="3" max="3" width="11.75" style="105" customWidth="1"/>
    <col min="4" max="4" width="11.25" style="105" customWidth="1"/>
    <col min="5" max="5" width="11.625" style="105" customWidth="1"/>
    <col min="6" max="6" width="7.5" style="105" customWidth="1"/>
    <col min="7" max="7" width="6.875" style="105" customWidth="1"/>
    <col min="8" max="8" width="7.375" style="105" customWidth="1"/>
    <col min="9" max="9" width="9.75" style="105" customWidth="1"/>
    <col min="10" max="10" width="10.875" style="105" customWidth="1"/>
    <col min="11" max="11" width="7.5" style="105" customWidth="1"/>
    <col min="12" max="12" width="9.75" style="105" customWidth="1"/>
    <col min="13" max="13" width="6.5" style="105" customWidth="1"/>
    <col min="14" max="14" width="11.75" style="105" customWidth="1"/>
    <col min="15" max="15" width="12.75" style="105" hidden="1" customWidth="1"/>
    <col min="16" max="16" width="68.5" style="105" hidden="1" customWidth="1"/>
    <col min="17" max="17" width="64.5" style="105" hidden="1" customWidth="1"/>
    <col min="18" max="21" width="8" style="105"/>
    <col min="22" max="27" width="70.375" style="106" hidden="1" customWidth="1"/>
    <col min="28" max="31" width="138.125" style="106" hidden="1" customWidth="1"/>
    <col min="32" max="36" width="34.625" style="106" hidden="1" customWidth="1"/>
    <col min="37" max="38" width="112.5" style="106" hidden="1" customWidth="1"/>
    <col min="39" max="44" width="84.5" style="106" hidden="1" customWidth="1"/>
    <col min="45" max="16384" width="8" style="105"/>
  </cols>
  <sheetData>
    <row r="1" spans="1:29" s="169" customFormat="1" ht="15" x14ac:dyDescent="0.25">
      <c r="N1" s="199" t="s">
        <v>321</v>
      </c>
    </row>
    <row r="2" spans="1:29" s="169" customFormat="1" ht="11.2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501</v>
      </c>
    </row>
    <row r="3" spans="1:29" s="169" customFormat="1" ht="6.75" customHeight="1" x14ac:dyDescent="0.25">
      <c r="A3" s="200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199"/>
    </row>
    <row r="4" spans="1:29" s="169" customFormat="1" ht="2.25" customHeight="1" x14ac:dyDescent="0.25">
      <c r="A4" s="203"/>
      <c r="B4" s="20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5" spans="1:29" s="169" customFormat="1" ht="11.25" customHeight="1" x14ac:dyDescent="0.25">
      <c r="A5" s="203" t="s">
        <v>324</v>
      </c>
      <c r="B5" s="204"/>
      <c r="C5" s="200"/>
      <c r="E5" s="200"/>
      <c r="F5" s="200"/>
      <c r="G5" s="255" t="s">
        <v>502</v>
      </c>
      <c r="H5" s="255"/>
      <c r="I5" s="255"/>
      <c r="J5" s="255"/>
      <c r="K5" s="255"/>
      <c r="L5" s="255"/>
      <c r="M5" s="255"/>
      <c r="N5" s="255"/>
    </row>
    <row r="6" spans="1:29" s="169" customFormat="1" ht="67.5" customHeight="1" x14ac:dyDescent="0.25">
      <c r="A6" s="203" t="s">
        <v>322</v>
      </c>
      <c r="B6" s="204"/>
      <c r="C6" s="200"/>
      <c r="E6" s="205"/>
      <c r="F6" s="205"/>
      <c r="G6" s="256" t="s">
        <v>323</v>
      </c>
      <c r="H6" s="256"/>
      <c r="I6" s="256"/>
      <c r="J6" s="256"/>
      <c r="K6" s="256"/>
      <c r="L6" s="256"/>
      <c r="M6" s="256"/>
      <c r="N6" s="256"/>
      <c r="V6" s="206" t="s">
        <v>323</v>
      </c>
    </row>
    <row r="7" spans="1:29" s="169" customFormat="1" ht="11.25" customHeight="1" x14ac:dyDescent="0.25">
      <c r="A7" s="257" t="s">
        <v>503</v>
      </c>
      <c r="B7" s="257"/>
      <c r="C7" s="257"/>
      <c r="D7" s="257"/>
      <c r="E7" s="257"/>
      <c r="F7" s="257"/>
      <c r="G7" s="256"/>
      <c r="H7" s="256"/>
      <c r="I7" s="256"/>
      <c r="J7" s="256"/>
      <c r="K7" s="256"/>
      <c r="L7" s="256"/>
      <c r="M7" s="256"/>
      <c r="N7" s="256"/>
      <c r="P7" s="207" t="s">
        <v>503</v>
      </c>
      <c r="Q7" s="207"/>
      <c r="R7" s="208"/>
      <c r="S7" s="208"/>
      <c r="T7" s="208"/>
      <c r="U7" s="208"/>
      <c r="W7" s="206" t="s">
        <v>5</v>
      </c>
    </row>
    <row r="8" spans="1:29" s="169" customFormat="1" ht="67.5" customHeight="1" x14ac:dyDescent="0.25">
      <c r="A8" s="258" t="s">
        <v>504</v>
      </c>
      <c r="B8" s="258"/>
      <c r="C8" s="258"/>
      <c r="D8" s="258"/>
      <c r="E8" s="258"/>
      <c r="F8" s="258"/>
      <c r="G8" s="256"/>
      <c r="H8" s="256"/>
      <c r="I8" s="256"/>
      <c r="J8" s="256"/>
      <c r="K8" s="256"/>
      <c r="L8" s="256"/>
      <c r="M8" s="256"/>
      <c r="N8" s="256"/>
      <c r="P8" s="207" t="s">
        <v>505</v>
      </c>
      <c r="Q8" s="207"/>
      <c r="R8" s="208"/>
      <c r="S8" s="208"/>
      <c r="T8" s="208"/>
      <c r="U8" s="208"/>
      <c r="X8" s="206" t="s">
        <v>5</v>
      </c>
    </row>
    <row r="9" spans="1:29" s="169" customFormat="1" ht="33.75" customHeight="1" x14ac:dyDescent="0.25">
      <c r="A9" s="257" t="s">
        <v>506</v>
      </c>
      <c r="B9" s="257"/>
      <c r="C9" s="257"/>
      <c r="D9" s="257"/>
      <c r="E9" s="257"/>
      <c r="F9" s="257"/>
      <c r="G9" s="256"/>
      <c r="H9" s="256"/>
      <c r="I9" s="256"/>
      <c r="J9" s="256"/>
      <c r="K9" s="256"/>
      <c r="L9" s="256"/>
      <c r="M9" s="256"/>
      <c r="N9" s="256"/>
      <c r="P9" s="207" t="s">
        <v>506</v>
      </c>
      <c r="Q9" s="207"/>
      <c r="R9" s="208"/>
      <c r="S9" s="208"/>
      <c r="T9" s="208"/>
      <c r="U9" s="208"/>
      <c r="Y9" s="206" t="s">
        <v>5</v>
      </c>
    </row>
    <row r="10" spans="1:29" s="169" customFormat="1" ht="11.25" customHeight="1" x14ac:dyDescent="0.25">
      <c r="A10" s="259" t="s">
        <v>507</v>
      </c>
      <c r="B10" s="259"/>
      <c r="C10" s="259"/>
      <c r="D10" s="259"/>
      <c r="E10" s="259"/>
      <c r="F10" s="259"/>
      <c r="G10" s="256"/>
      <c r="H10" s="256"/>
      <c r="I10" s="256"/>
      <c r="J10" s="256"/>
      <c r="K10" s="256"/>
      <c r="L10" s="256"/>
      <c r="M10" s="256"/>
      <c r="N10" s="256"/>
      <c r="Z10" s="206" t="s">
        <v>5</v>
      </c>
    </row>
    <row r="11" spans="1:29" s="169" customFormat="1" ht="15" x14ac:dyDescent="0.25">
      <c r="A11" s="259" t="s">
        <v>508</v>
      </c>
      <c r="B11" s="259"/>
      <c r="C11" s="259"/>
      <c r="D11" s="259"/>
      <c r="E11" s="259"/>
      <c r="F11" s="259"/>
      <c r="G11" s="256"/>
      <c r="H11" s="256"/>
      <c r="I11" s="256"/>
      <c r="J11" s="256"/>
      <c r="K11" s="256"/>
      <c r="L11" s="256"/>
      <c r="M11" s="256"/>
      <c r="N11" s="256"/>
      <c r="AA11" s="206" t="s">
        <v>5</v>
      </c>
    </row>
    <row r="12" spans="1:29" s="169" customFormat="1" ht="3.75" customHeight="1" x14ac:dyDescent="0.25">
      <c r="A12" s="209"/>
      <c r="B12" s="200"/>
      <c r="C12" s="200"/>
      <c r="D12" s="200"/>
      <c r="E12" s="200"/>
      <c r="F12" s="204"/>
      <c r="G12" s="204"/>
      <c r="H12" s="204"/>
      <c r="I12" s="204"/>
      <c r="J12" s="204"/>
      <c r="K12" s="204"/>
      <c r="L12" s="204"/>
      <c r="M12" s="204"/>
      <c r="N12" s="204"/>
    </row>
    <row r="13" spans="1:29" s="169" customFormat="1" ht="23.25" x14ac:dyDescent="0.25">
      <c r="A13" s="261" t="s">
        <v>489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AB13" s="206" t="s">
        <v>489</v>
      </c>
    </row>
    <row r="14" spans="1:29" s="169" customFormat="1" ht="15" x14ac:dyDescent="0.25">
      <c r="A14" s="262" t="s">
        <v>325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</row>
    <row r="15" spans="1:29" s="169" customFormat="1" ht="5.25" customHeight="1" x14ac:dyDescent="0.25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</row>
    <row r="16" spans="1:29" s="169" customFormat="1" ht="23.25" x14ac:dyDescent="0.25">
      <c r="A16" s="261" t="s">
        <v>489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AC16" s="206" t="s">
        <v>489</v>
      </c>
    </row>
    <row r="17" spans="1:30" s="169" customFormat="1" ht="15" x14ac:dyDescent="0.25">
      <c r="A17" s="262" t="s">
        <v>326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</row>
    <row r="18" spans="1:30" s="169" customFormat="1" ht="21" customHeight="1" x14ac:dyDescent="0.25">
      <c r="A18" s="263" t="s">
        <v>431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</row>
    <row r="19" spans="1:30" s="169" customFormat="1" ht="3.75" customHeight="1" x14ac:dyDescent="0.25">
      <c r="A19" s="211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</row>
    <row r="20" spans="1:30" s="169" customFormat="1" ht="15" x14ac:dyDescent="0.25">
      <c r="A20" s="264" t="s">
        <v>521</v>
      </c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AD20" s="206" t="s">
        <v>521</v>
      </c>
    </row>
    <row r="21" spans="1:30" s="169" customFormat="1" ht="12" customHeight="1" x14ac:dyDescent="0.25">
      <c r="A21" s="262" t="s">
        <v>509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</row>
    <row r="22" spans="1:30" s="169" customFormat="1" ht="12" customHeight="1" x14ac:dyDescent="0.25">
      <c r="A22" s="200" t="s">
        <v>327</v>
      </c>
      <c r="B22" s="212" t="s">
        <v>328</v>
      </c>
      <c r="C22" s="108" t="s">
        <v>329</v>
      </c>
      <c r="D22" s="108"/>
      <c r="E22" s="108"/>
      <c r="F22" s="205"/>
      <c r="G22" s="205"/>
      <c r="H22" s="205"/>
      <c r="I22" s="205"/>
      <c r="J22" s="205"/>
      <c r="K22" s="205"/>
      <c r="L22" s="205"/>
      <c r="M22" s="205"/>
      <c r="N22" s="205"/>
    </row>
    <row r="23" spans="1:30" s="169" customFormat="1" ht="23.25" customHeight="1" x14ac:dyDescent="0.25">
      <c r="A23" s="200" t="s">
        <v>330</v>
      </c>
      <c r="B23" s="255" t="s">
        <v>510</v>
      </c>
      <c r="C23" s="255"/>
      <c r="D23" s="255"/>
      <c r="E23" s="255"/>
      <c r="F23" s="255"/>
      <c r="G23" s="205"/>
      <c r="H23" s="205"/>
      <c r="I23" s="205"/>
      <c r="J23" s="205"/>
      <c r="K23" s="205"/>
      <c r="L23" s="205"/>
      <c r="M23" s="205"/>
      <c r="N23" s="205"/>
    </row>
    <row r="24" spans="1:30" s="169" customFormat="1" ht="15" x14ac:dyDescent="0.25">
      <c r="A24" s="200"/>
      <c r="B24" s="265" t="s">
        <v>331</v>
      </c>
      <c r="C24" s="265"/>
      <c r="D24" s="265"/>
      <c r="E24" s="265"/>
      <c r="F24" s="265"/>
      <c r="G24" s="213"/>
      <c r="H24" s="213"/>
      <c r="I24" s="213"/>
      <c r="J24" s="213"/>
      <c r="K24" s="213"/>
      <c r="L24" s="213"/>
      <c r="M24" s="214"/>
      <c r="N24" s="213"/>
    </row>
    <row r="25" spans="1:30" s="169" customFormat="1" ht="5.25" customHeight="1" x14ac:dyDescent="0.25">
      <c r="A25" s="200"/>
      <c r="B25" s="200"/>
      <c r="C25" s="200"/>
      <c r="D25" s="215"/>
      <c r="E25" s="215"/>
      <c r="F25" s="215"/>
      <c r="G25" s="215"/>
      <c r="H25" s="215"/>
      <c r="I25" s="215"/>
      <c r="J25" s="215"/>
      <c r="K25" s="215"/>
      <c r="L25" s="215"/>
      <c r="M25" s="213"/>
      <c r="N25" s="213"/>
    </row>
    <row r="26" spans="1:30" s="169" customFormat="1" ht="12" customHeight="1" x14ac:dyDescent="0.25">
      <c r="A26" s="216" t="s">
        <v>332</v>
      </c>
      <c r="B26" s="200"/>
      <c r="C26" s="200"/>
      <c r="D26" s="217" t="s">
        <v>511</v>
      </c>
      <c r="E26" s="107"/>
      <c r="F26" s="218"/>
      <c r="G26" s="219"/>
      <c r="H26" s="219"/>
      <c r="I26" s="219"/>
      <c r="J26" s="219"/>
      <c r="K26" s="219"/>
      <c r="L26" s="219"/>
      <c r="M26" s="219"/>
      <c r="N26" s="219"/>
    </row>
    <row r="27" spans="1:30" s="169" customFormat="1" ht="7.5" customHeight="1" x14ac:dyDescent="0.25">
      <c r="A27" s="200"/>
      <c r="B27" s="202"/>
      <c r="C27" s="202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30" s="169" customFormat="1" ht="12" customHeight="1" x14ac:dyDescent="0.25">
      <c r="A28" s="216" t="s">
        <v>333</v>
      </c>
      <c r="B28" s="202"/>
      <c r="C28" s="221">
        <v>42.4</v>
      </c>
      <c r="D28" s="110" t="s">
        <v>522</v>
      </c>
      <c r="E28" s="222" t="s">
        <v>334</v>
      </c>
      <c r="G28" s="202"/>
      <c r="H28" s="202"/>
      <c r="I28" s="202"/>
      <c r="J28" s="202"/>
      <c r="K28" s="202"/>
      <c r="L28" s="223"/>
      <c r="M28" s="223"/>
      <c r="N28" s="202"/>
    </row>
    <row r="29" spans="1:30" s="169" customFormat="1" ht="11.25" customHeight="1" x14ac:dyDescent="0.25">
      <c r="A29" s="200"/>
      <c r="B29" s="224" t="s">
        <v>254</v>
      </c>
      <c r="C29" s="225"/>
      <c r="D29" s="111"/>
      <c r="E29" s="222"/>
      <c r="G29" s="202"/>
    </row>
    <row r="30" spans="1:30" s="169" customFormat="1" ht="12" customHeight="1" x14ac:dyDescent="0.25">
      <c r="A30" s="200"/>
      <c r="B30" s="226" t="s">
        <v>335</v>
      </c>
      <c r="C30" s="221">
        <v>40.79</v>
      </c>
      <c r="D30" s="110" t="s">
        <v>523</v>
      </c>
      <c r="E30" s="222" t="s">
        <v>334</v>
      </c>
      <c r="G30" s="202" t="s">
        <v>336</v>
      </c>
      <c r="I30" s="202"/>
      <c r="J30" s="202"/>
      <c r="K30" s="202"/>
      <c r="L30" s="221">
        <v>2.54</v>
      </c>
      <c r="M30" s="227" t="s">
        <v>524</v>
      </c>
      <c r="N30" s="222" t="s">
        <v>334</v>
      </c>
    </row>
    <row r="31" spans="1:30" s="169" customFormat="1" ht="12" customHeight="1" x14ac:dyDescent="0.25">
      <c r="A31" s="200"/>
      <c r="B31" s="226" t="s">
        <v>21</v>
      </c>
      <c r="C31" s="221">
        <v>1.61</v>
      </c>
      <c r="D31" s="112" t="s">
        <v>525</v>
      </c>
      <c r="E31" s="222" t="s">
        <v>334</v>
      </c>
      <c r="G31" s="202" t="s">
        <v>337</v>
      </c>
      <c r="I31" s="202"/>
      <c r="J31" s="202"/>
      <c r="K31" s="202"/>
      <c r="L31" s="266">
        <v>6.61</v>
      </c>
      <c r="M31" s="266"/>
      <c r="N31" s="222" t="s">
        <v>338</v>
      </c>
    </row>
    <row r="32" spans="1:30" s="169" customFormat="1" ht="12" customHeight="1" x14ac:dyDescent="0.25">
      <c r="A32" s="200"/>
      <c r="B32" s="226" t="s">
        <v>22</v>
      </c>
      <c r="C32" s="221">
        <v>0</v>
      </c>
      <c r="D32" s="112" t="s">
        <v>340</v>
      </c>
      <c r="E32" s="222" t="s">
        <v>334</v>
      </c>
      <c r="G32" s="202" t="s">
        <v>339</v>
      </c>
      <c r="I32" s="202"/>
      <c r="J32" s="202"/>
      <c r="K32" s="202"/>
      <c r="L32" s="266">
        <v>1.95</v>
      </c>
      <c r="M32" s="266"/>
      <c r="N32" s="222" t="s">
        <v>338</v>
      </c>
    </row>
    <row r="33" spans="1:35" s="169" customFormat="1" ht="12" customHeight="1" x14ac:dyDescent="0.25">
      <c r="A33" s="200"/>
      <c r="B33" s="226" t="s">
        <v>23</v>
      </c>
      <c r="C33" s="221">
        <v>0</v>
      </c>
      <c r="D33" s="110" t="s">
        <v>340</v>
      </c>
      <c r="E33" s="222" t="s">
        <v>334</v>
      </c>
      <c r="G33" s="202"/>
      <c r="H33" s="202"/>
      <c r="I33" s="202"/>
      <c r="J33" s="202"/>
      <c r="K33" s="202"/>
      <c r="L33" s="260" t="s">
        <v>514</v>
      </c>
      <c r="M33" s="260"/>
      <c r="N33" s="202"/>
    </row>
    <row r="34" spans="1:35" s="169" customFormat="1" ht="7.5" customHeight="1" x14ac:dyDescent="0.25">
      <c r="A34" s="113"/>
    </row>
    <row r="35" spans="1:35" s="169" customFormat="1" ht="23.25" customHeight="1" x14ac:dyDescent="0.25">
      <c r="A35" s="268" t="s">
        <v>11</v>
      </c>
      <c r="B35" s="269" t="s">
        <v>12</v>
      </c>
      <c r="C35" s="269" t="s">
        <v>196</v>
      </c>
      <c r="D35" s="269"/>
      <c r="E35" s="269"/>
      <c r="F35" s="269" t="s">
        <v>195</v>
      </c>
      <c r="G35" s="269" t="s">
        <v>194</v>
      </c>
      <c r="H35" s="269"/>
      <c r="I35" s="269"/>
      <c r="J35" s="269" t="s">
        <v>515</v>
      </c>
      <c r="K35" s="269"/>
      <c r="L35" s="269"/>
      <c r="M35" s="269" t="s">
        <v>192</v>
      </c>
      <c r="N35" s="269" t="s">
        <v>191</v>
      </c>
    </row>
    <row r="36" spans="1:35" s="169" customFormat="1" ht="28.5" customHeight="1" x14ac:dyDescent="0.25">
      <c r="A36" s="268"/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</row>
    <row r="37" spans="1:35" s="169" customFormat="1" ht="45" x14ac:dyDescent="0.25">
      <c r="A37" s="268"/>
      <c r="B37" s="269"/>
      <c r="C37" s="269"/>
      <c r="D37" s="269"/>
      <c r="E37" s="269"/>
      <c r="F37" s="269"/>
      <c r="G37" s="114" t="s">
        <v>341</v>
      </c>
      <c r="H37" s="114" t="s">
        <v>342</v>
      </c>
      <c r="I37" s="114" t="s">
        <v>343</v>
      </c>
      <c r="J37" s="114" t="s">
        <v>341</v>
      </c>
      <c r="K37" s="114" t="s">
        <v>342</v>
      </c>
      <c r="L37" s="114" t="s">
        <v>24</v>
      </c>
      <c r="M37" s="269"/>
      <c r="N37" s="269"/>
    </row>
    <row r="38" spans="1:35" s="169" customFormat="1" ht="15" x14ac:dyDescent="0.25">
      <c r="A38" s="115">
        <v>1</v>
      </c>
      <c r="B38" s="116">
        <v>2</v>
      </c>
      <c r="C38" s="270">
        <v>3</v>
      </c>
      <c r="D38" s="270"/>
      <c r="E38" s="270"/>
      <c r="F38" s="116">
        <v>4</v>
      </c>
      <c r="G38" s="116">
        <v>5</v>
      </c>
      <c r="H38" s="116">
        <v>6</v>
      </c>
      <c r="I38" s="116">
        <v>7</v>
      </c>
      <c r="J38" s="116">
        <v>8</v>
      </c>
      <c r="K38" s="116">
        <v>9</v>
      </c>
      <c r="L38" s="116">
        <v>10</v>
      </c>
      <c r="M38" s="116">
        <v>11</v>
      </c>
      <c r="N38" s="116">
        <v>12</v>
      </c>
    </row>
    <row r="39" spans="1:35" s="169" customFormat="1" ht="15" x14ac:dyDescent="0.25">
      <c r="A39" s="271" t="s">
        <v>432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3"/>
      <c r="AE39" s="117" t="s">
        <v>432</v>
      </c>
    </row>
    <row r="40" spans="1:35" s="169" customFormat="1" ht="34.5" x14ac:dyDescent="0.25">
      <c r="A40" s="118" t="s">
        <v>344</v>
      </c>
      <c r="B40" s="228" t="s">
        <v>433</v>
      </c>
      <c r="C40" s="274" t="s">
        <v>434</v>
      </c>
      <c r="D40" s="274"/>
      <c r="E40" s="274"/>
      <c r="F40" s="229" t="s">
        <v>250</v>
      </c>
      <c r="G40" s="119"/>
      <c r="H40" s="119"/>
      <c r="I40" s="120">
        <v>1</v>
      </c>
      <c r="J40" s="121"/>
      <c r="K40" s="119"/>
      <c r="L40" s="121"/>
      <c r="M40" s="119"/>
      <c r="N40" s="122"/>
      <c r="AE40" s="117"/>
      <c r="AF40" s="123" t="s">
        <v>434</v>
      </c>
    </row>
    <row r="41" spans="1:35" s="169" customFormat="1" ht="15" x14ac:dyDescent="0.25">
      <c r="A41" s="124"/>
      <c r="B41" s="230" t="s">
        <v>344</v>
      </c>
      <c r="C41" s="267" t="s">
        <v>26</v>
      </c>
      <c r="D41" s="267"/>
      <c r="E41" s="267"/>
      <c r="F41" s="231"/>
      <c r="G41" s="125"/>
      <c r="H41" s="125"/>
      <c r="I41" s="125"/>
      <c r="J41" s="126">
        <v>1.63</v>
      </c>
      <c r="K41" s="125"/>
      <c r="L41" s="126">
        <v>1.63</v>
      </c>
      <c r="M41" s="127">
        <v>42.78</v>
      </c>
      <c r="N41" s="163">
        <v>69.73</v>
      </c>
      <c r="AE41" s="117"/>
      <c r="AF41" s="123"/>
      <c r="AG41" s="106" t="s">
        <v>26</v>
      </c>
    </row>
    <row r="42" spans="1:35" s="169" customFormat="1" ht="15" x14ac:dyDescent="0.25">
      <c r="A42" s="124"/>
      <c r="B42" s="230" t="s">
        <v>354</v>
      </c>
      <c r="C42" s="267" t="s">
        <v>4</v>
      </c>
      <c r="D42" s="267"/>
      <c r="E42" s="267"/>
      <c r="F42" s="231"/>
      <c r="G42" s="125"/>
      <c r="H42" s="125"/>
      <c r="I42" s="125"/>
      <c r="J42" s="126">
        <v>8.65</v>
      </c>
      <c r="K42" s="125"/>
      <c r="L42" s="126">
        <v>8.65</v>
      </c>
      <c r="M42" s="127">
        <v>14.05</v>
      </c>
      <c r="N42" s="163">
        <v>121.53</v>
      </c>
      <c r="AE42" s="117"/>
      <c r="AF42" s="123"/>
      <c r="AG42" s="106" t="s">
        <v>4</v>
      </c>
    </row>
    <row r="43" spans="1:35" s="169" customFormat="1" ht="15" x14ac:dyDescent="0.25">
      <c r="A43" s="124"/>
      <c r="B43" s="230" t="s">
        <v>355</v>
      </c>
      <c r="C43" s="267" t="s">
        <v>187</v>
      </c>
      <c r="D43" s="267"/>
      <c r="E43" s="267"/>
      <c r="F43" s="231"/>
      <c r="G43" s="125"/>
      <c r="H43" s="125"/>
      <c r="I43" s="125"/>
      <c r="J43" s="126">
        <v>1.49</v>
      </c>
      <c r="K43" s="125"/>
      <c r="L43" s="126">
        <v>1.49</v>
      </c>
      <c r="M43" s="127">
        <v>42.78</v>
      </c>
      <c r="N43" s="163">
        <v>63.74</v>
      </c>
      <c r="AE43" s="117"/>
      <c r="AF43" s="123"/>
      <c r="AG43" s="106" t="s">
        <v>187</v>
      </c>
    </row>
    <row r="44" spans="1:35" s="169" customFormat="1" ht="15" x14ac:dyDescent="0.25">
      <c r="A44" s="232"/>
      <c r="B44" s="230"/>
      <c r="C44" s="267" t="s">
        <v>345</v>
      </c>
      <c r="D44" s="267"/>
      <c r="E44" s="267"/>
      <c r="F44" s="231" t="s">
        <v>346</v>
      </c>
      <c r="G44" s="156">
        <v>0.2</v>
      </c>
      <c r="H44" s="125"/>
      <c r="I44" s="156">
        <v>0.2</v>
      </c>
      <c r="J44" s="129"/>
      <c r="K44" s="125"/>
      <c r="L44" s="129"/>
      <c r="M44" s="125"/>
      <c r="N44" s="130"/>
      <c r="AE44" s="117"/>
      <c r="AF44" s="123"/>
      <c r="AH44" s="106" t="s">
        <v>345</v>
      </c>
    </row>
    <row r="45" spans="1:35" s="169" customFormat="1" ht="15" x14ac:dyDescent="0.25">
      <c r="A45" s="232"/>
      <c r="B45" s="230"/>
      <c r="C45" s="267" t="s">
        <v>347</v>
      </c>
      <c r="D45" s="267"/>
      <c r="E45" s="267"/>
      <c r="F45" s="231" t="s">
        <v>346</v>
      </c>
      <c r="G45" s="127">
        <v>0.11</v>
      </c>
      <c r="H45" s="125"/>
      <c r="I45" s="127">
        <v>0.11</v>
      </c>
      <c r="J45" s="129"/>
      <c r="K45" s="125"/>
      <c r="L45" s="129"/>
      <c r="M45" s="125"/>
      <c r="N45" s="130"/>
      <c r="AE45" s="117"/>
      <c r="AF45" s="123"/>
      <c r="AH45" s="106" t="s">
        <v>347</v>
      </c>
    </row>
    <row r="46" spans="1:35" s="169" customFormat="1" ht="15" x14ac:dyDescent="0.25">
      <c r="A46" s="124"/>
      <c r="B46" s="230"/>
      <c r="C46" s="275" t="s">
        <v>348</v>
      </c>
      <c r="D46" s="275"/>
      <c r="E46" s="275"/>
      <c r="F46" s="233"/>
      <c r="G46" s="131"/>
      <c r="H46" s="131"/>
      <c r="I46" s="131"/>
      <c r="J46" s="132">
        <v>10.28</v>
      </c>
      <c r="K46" s="131"/>
      <c r="L46" s="132">
        <v>10.28</v>
      </c>
      <c r="M46" s="131"/>
      <c r="N46" s="234">
        <v>191.26</v>
      </c>
      <c r="AE46" s="117"/>
      <c r="AF46" s="123"/>
      <c r="AI46" s="106" t="s">
        <v>348</v>
      </c>
    </row>
    <row r="47" spans="1:35" s="169" customFormat="1" ht="15" x14ac:dyDescent="0.25">
      <c r="A47" s="232"/>
      <c r="B47" s="230"/>
      <c r="C47" s="267" t="s">
        <v>349</v>
      </c>
      <c r="D47" s="267"/>
      <c r="E47" s="267"/>
      <c r="F47" s="231"/>
      <c r="G47" s="125"/>
      <c r="H47" s="125"/>
      <c r="I47" s="125"/>
      <c r="J47" s="129"/>
      <c r="K47" s="125"/>
      <c r="L47" s="126">
        <v>3.12</v>
      </c>
      <c r="M47" s="125"/>
      <c r="N47" s="163">
        <v>133.47</v>
      </c>
      <c r="AE47" s="117"/>
      <c r="AF47" s="123"/>
      <c r="AH47" s="106" t="s">
        <v>349</v>
      </c>
    </row>
    <row r="48" spans="1:35" s="169" customFormat="1" ht="22.5" x14ac:dyDescent="0.25">
      <c r="A48" s="232"/>
      <c r="B48" s="230" t="s">
        <v>350</v>
      </c>
      <c r="C48" s="267" t="s">
        <v>351</v>
      </c>
      <c r="D48" s="267"/>
      <c r="E48" s="267"/>
      <c r="F48" s="231" t="s">
        <v>182</v>
      </c>
      <c r="G48" s="133">
        <v>104</v>
      </c>
      <c r="H48" s="125"/>
      <c r="I48" s="133">
        <v>104</v>
      </c>
      <c r="J48" s="129"/>
      <c r="K48" s="125"/>
      <c r="L48" s="126">
        <v>3.24</v>
      </c>
      <c r="M48" s="125"/>
      <c r="N48" s="163">
        <v>138.81</v>
      </c>
      <c r="AE48" s="117"/>
      <c r="AF48" s="123"/>
      <c r="AH48" s="106" t="s">
        <v>351</v>
      </c>
    </row>
    <row r="49" spans="1:37" s="169" customFormat="1" ht="22.5" x14ac:dyDescent="0.25">
      <c r="A49" s="232"/>
      <c r="B49" s="230" t="s">
        <v>352</v>
      </c>
      <c r="C49" s="267" t="s">
        <v>353</v>
      </c>
      <c r="D49" s="267"/>
      <c r="E49" s="267"/>
      <c r="F49" s="231" t="s">
        <v>182</v>
      </c>
      <c r="G49" s="133">
        <v>60</v>
      </c>
      <c r="H49" s="125"/>
      <c r="I49" s="133">
        <v>60</v>
      </c>
      <c r="J49" s="129"/>
      <c r="K49" s="125"/>
      <c r="L49" s="126">
        <v>1.87</v>
      </c>
      <c r="M49" s="125"/>
      <c r="N49" s="163">
        <v>80.08</v>
      </c>
      <c r="AE49" s="117"/>
      <c r="AF49" s="123"/>
      <c r="AH49" s="106" t="s">
        <v>353</v>
      </c>
    </row>
    <row r="50" spans="1:37" s="169" customFormat="1" ht="15" x14ac:dyDescent="0.25">
      <c r="A50" s="134"/>
      <c r="B50" s="235"/>
      <c r="C50" s="274" t="s">
        <v>181</v>
      </c>
      <c r="D50" s="274"/>
      <c r="E50" s="274"/>
      <c r="F50" s="229"/>
      <c r="G50" s="119"/>
      <c r="H50" s="119"/>
      <c r="I50" s="119"/>
      <c r="J50" s="121"/>
      <c r="K50" s="119"/>
      <c r="L50" s="135">
        <v>15.39</v>
      </c>
      <c r="M50" s="131"/>
      <c r="N50" s="159">
        <v>410.15</v>
      </c>
      <c r="AE50" s="117"/>
      <c r="AF50" s="123"/>
      <c r="AJ50" s="123" t="s">
        <v>181</v>
      </c>
    </row>
    <row r="51" spans="1:37" s="169" customFormat="1" ht="34.5" x14ac:dyDescent="0.25">
      <c r="A51" s="118" t="s">
        <v>372</v>
      </c>
      <c r="B51" s="228" t="s">
        <v>435</v>
      </c>
      <c r="C51" s="274" t="s">
        <v>436</v>
      </c>
      <c r="D51" s="274"/>
      <c r="E51" s="274"/>
      <c r="F51" s="229" t="s">
        <v>250</v>
      </c>
      <c r="G51" s="119"/>
      <c r="H51" s="119"/>
      <c r="I51" s="120">
        <v>1</v>
      </c>
      <c r="J51" s="121"/>
      <c r="K51" s="119"/>
      <c r="L51" s="121"/>
      <c r="M51" s="119"/>
      <c r="N51" s="122"/>
      <c r="AE51" s="117"/>
      <c r="AF51" s="123" t="s">
        <v>436</v>
      </c>
      <c r="AJ51" s="123"/>
    </row>
    <row r="52" spans="1:37" s="169" customFormat="1" ht="15" x14ac:dyDescent="0.25">
      <c r="A52" s="124"/>
      <c r="B52" s="230" t="s">
        <v>344</v>
      </c>
      <c r="C52" s="267" t="s">
        <v>26</v>
      </c>
      <c r="D52" s="267"/>
      <c r="E52" s="267"/>
      <c r="F52" s="231"/>
      <c r="G52" s="125"/>
      <c r="H52" s="125"/>
      <c r="I52" s="125"/>
      <c r="J52" s="126">
        <v>22.24</v>
      </c>
      <c r="K52" s="125"/>
      <c r="L52" s="126">
        <v>22.24</v>
      </c>
      <c r="M52" s="127">
        <v>42.78</v>
      </c>
      <c r="N52" s="163">
        <v>951.43</v>
      </c>
      <c r="AE52" s="117"/>
      <c r="AF52" s="123"/>
      <c r="AG52" s="106" t="s">
        <v>26</v>
      </c>
      <c r="AJ52" s="123"/>
    </row>
    <row r="53" spans="1:37" s="169" customFormat="1" ht="15" x14ac:dyDescent="0.25">
      <c r="A53" s="124"/>
      <c r="B53" s="230" t="s">
        <v>354</v>
      </c>
      <c r="C53" s="267" t="s">
        <v>4</v>
      </c>
      <c r="D53" s="267"/>
      <c r="E53" s="267"/>
      <c r="F53" s="231"/>
      <c r="G53" s="125"/>
      <c r="H53" s="125"/>
      <c r="I53" s="125"/>
      <c r="J53" s="126">
        <v>104.07</v>
      </c>
      <c r="K53" s="125"/>
      <c r="L53" s="126">
        <v>104.07</v>
      </c>
      <c r="M53" s="127">
        <v>14.05</v>
      </c>
      <c r="N53" s="128">
        <v>1462.18</v>
      </c>
      <c r="AE53" s="117"/>
      <c r="AF53" s="123"/>
      <c r="AG53" s="106" t="s">
        <v>4</v>
      </c>
      <c r="AJ53" s="123"/>
    </row>
    <row r="54" spans="1:37" s="169" customFormat="1" ht="15" x14ac:dyDescent="0.25">
      <c r="A54" s="124"/>
      <c r="B54" s="230" t="s">
        <v>355</v>
      </c>
      <c r="C54" s="267" t="s">
        <v>187</v>
      </c>
      <c r="D54" s="267"/>
      <c r="E54" s="267"/>
      <c r="F54" s="231"/>
      <c r="G54" s="125"/>
      <c r="H54" s="125"/>
      <c r="I54" s="125"/>
      <c r="J54" s="126">
        <v>9.6300000000000008</v>
      </c>
      <c r="K54" s="125"/>
      <c r="L54" s="126">
        <v>9.6300000000000008</v>
      </c>
      <c r="M54" s="127">
        <v>42.78</v>
      </c>
      <c r="N54" s="163">
        <v>411.97</v>
      </c>
      <c r="AE54" s="117"/>
      <c r="AF54" s="123"/>
      <c r="AG54" s="106" t="s">
        <v>187</v>
      </c>
      <c r="AJ54" s="123"/>
    </row>
    <row r="55" spans="1:37" s="169" customFormat="1" ht="15" x14ac:dyDescent="0.25">
      <c r="A55" s="124"/>
      <c r="B55" s="230" t="s">
        <v>372</v>
      </c>
      <c r="C55" s="267" t="s">
        <v>394</v>
      </c>
      <c r="D55" s="267"/>
      <c r="E55" s="267"/>
      <c r="F55" s="231"/>
      <c r="G55" s="125"/>
      <c r="H55" s="125"/>
      <c r="I55" s="125"/>
      <c r="J55" s="126">
        <v>58.97</v>
      </c>
      <c r="K55" s="125"/>
      <c r="L55" s="126">
        <v>58.97</v>
      </c>
      <c r="M55" s="127">
        <v>8.39</v>
      </c>
      <c r="N55" s="163">
        <v>494.76</v>
      </c>
      <c r="AE55" s="117"/>
      <c r="AF55" s="123"/>
      <c r="AG55" s="106" t="s">
        <v>394</v>
      </c>
      <c r="AJ55" s="123"/>
    </row>
    <row r="56" spans="1:37" s="169" customFormat="1" ht="15" x14ac:dyDescent="0.25">
      <c r="A56" s="232"/>
      <c r="B56" s="230"/>
      <c r="C56" s="267" t="s">
        <v>345</v>
      </c>
      <c r="D56" s="267"/>
      <c r="E56" s="267"/>
      <c r="F56" s="231" t="s">
        <v>346</v>
      </c>
      <c r="G56" s="127">
        <v>2.5099999999999998</v>
      </c>
      <c r="H56" s="125"/>
      <c r="I56" s="127">
        <v>2.5099999999999998</v>
      </c>
      <c r="J56" s="129"/>
      <c r="K56" s="125"/>
      <c r="L56" s="129"/>
      <c r="M56" s="125"/>
      <c r="N56" s="130"/>
      <c r="AE56" s="117"/>
      <c r="AF56" s="123"/>
      <c r="AH56" s="106" t="s">
        <v>345</v>
      </c>
      <c r="AJ56" s="123"/>
    </row>
    <row r="57" spans="1:37" s="169" customFormat="1" ht="15" x14ac:dyDescent="0.25">
      <c r="A57" s="232"/>
      <c r="B57" s="230"/>
      <c r="C57" s="267" t="s">
        <v>347</v>
      </c>
      <c r="D57" s="267"/>
      <c r="E57" s="267"/>
      <c r="F57" s="231" t="s">
        <v>346</v>
      </c>
      <c r="G57" s="127">
        <v>0.83</v>
      </c>
      <c r="H57" s="125"/>
      <c r="I57" s="127">
        <v>0.83</v>
      </c>
      <c r="J57" s="129"/>
      <c r="K57" s="125"/>
      <c r="L57" s="129"/>
      <c r="M57" s="125"/>
      <c r="N57" s="130"/>
      <c r="AE57" s="117"/>
      <c r="AF57" s="123"/>
      <c r="AH57" s="106" t="s">
        <v>347</v>
      </c>
      <c r="AJ57" s="123"/>
    </row>
    <row r="58" spans="1:37" s="169" customFormat="1" ht="15" x14ac:dyDescent="0.25">
      <c r="A58" s="124"/>
      <c r="B58" s="230"/>
      <c r="C58" s="275" t="s">
        <v>348</v>
      </c>
      <c r="D58" s="275"/>
      <c r="E58" s="275"/>
      <c r="F58" s="233"/>
      <c r="G58" s="131"/>
      <c r="H58" s="131"/>
      <c r="I58" s="131"/>
      <c r="J58" s="132">
        <v>185.28</v>
      </c>
      <c r="K58" s="131"/>
      <c r="L58" s="132">
        <v>185.28</v>
      </c>
      <c r="M58" s="131"/>
      <c r="N58" s="236">
        <v>2908.37</v>
      </c>
      <c r="AE58" s="117"/>
      <c r="AF58" s="123"/>
      <c r="AI58" s="106" t="s">
        <v>348</v>
      </c>
      <c r="AJ58" s="123"/>
    </row>
    <row r="59" spans="1:37" s="169" customFormat="1" ht="15" x14ac:dyDescent="0.25">
      <c r="A59" s="232"/>
      <c r="B59" s="230"/>
      <c r="C59" s="267" t="s">
        <v>349</v>
      </c>
      <c r="D59" s="267"/>
      <c r="E59" s="267"/>
      <c r="F59" s="231"/>
      <c r="G59" s="125"/>
      <c r="H59" s="125"/>
      <c r="I59" s="125"/>
      <c r="J59" s="129"/>
      <c r="K59" s="125"/>
      <c r="L59" s="126">
        <v>31.87</v>
      </c>
      <c r="M59" s="125"/>
      <c r="N59" s="128">
        <v>1363.4</v>
      </c>
      <c r="AE59" s="117"/>
      <c r="AF59" s="123"/>
      <c r="AH59" s="106" t="s">
        <v>349</v>
      </c>
      <c r="AJ59" s="123"/>
    </row>
    <row r="60" spans="1:37" s="169" customFormat="1" ht="22.5" x14ac:dyDescent="0.25">
      <c r="A60" s="232"/>
      <c r="B60" s="230" t="s">
        <v>350</v>
      </c>
      <c r="C60" s="267" t="s">
        <v>351</v>
      </c>
      <c r="D60" s="267"/>
      <c r="E60" s="267"/>
      <c r="F60" s="231" t="s">
        <v>182</v>
      </c>
      <c r="G60" s="133">
        <v>104</v>
      </c>
      <c r="H60" s="125"/>
      <c r="I60" s="133">
        <v>104</v>
      </c>
      <c r="J60" s="129"/>
      <c r="K60" s="125"/>
      <c r="L60" s="126">
        <v>33.14</v>
      </c>
      <c r="M60" s="125"/>
      <c r="N60" s="128">
        <v>1417.94</v>
      </c>
      <c r="AE60" s="117"/>
      <c r="AF60" s="123"/>
      <c r="AH60" s="106" t="s">
        <v>351</v>
      </c>
      <c r="AJ60" s="123"/>
    </row>
    <row r="61" spans="1:37" s="169" customFormat="1" ht="22.5" x14ac:dyDescent="0.25">
      <c r="A61" s="232"/>
      <c r="B61" s="230" t="s">
        <v>352</v>
      </c>
      <c r="C61" s="267" t="s">
        <v>353</v>
      </c>
      <c r="D61" s="267"/>
      <c r="E61" s="267"/>
      <c r="F61" s="231" t="s">
        <v>182</v>
      </c>
      <c r="G61" s="133">
        <v>60</v>
      </c>
      <c r="H61" s="125"/>
      <c r="I61" s="133">
        <v>60</v>
      </c>
      <c r="J61" s="129"/>
      <c r="K61" s="125"/>
      <c r="L61" s="126">
        <v>19.12</v>
      </c>
      <c r="M61" s="125"/>
      <c r="N61" s="163">
        <v>818.04</v>
      </c>
      <c r="AE61" s="117"/>
      <c r="AF61" s="123"/>
      <c r="AH61" s="106" t="s">
        <v>353</v>
      </c>
      <c r="AJ61" s="123"/>
    </row>
    <row r="62" spans="1:37" s="169" customFormat="1" ht="15" x14ac:dyDescent="0.25">
      <c r="A62" s="134"/>
      <c r="B62" s="235"/>
      <c r="C62" s="274" t="s">
        <v>181</v>
      </c>
      <c r="D62" s="274"/>
      <c r="E62" s="274"/>
      <c r="F62" s="229"/>
      <c r="G62" s="119"/>
      <c r="H62" s="119"/>
      <c r="I62" s="119"/>
      <c r="J62" s="121"/>
      <c r="K62" s="119"/>
      <c r="L62" s="135">
        <v>237.54</v>
      </c>
      <c r="M62" s="131"/>
      <c r="N62" s="136">
        <v>5144.3500000000004</v>
      </c>
      <c r="AE62" s="117"/>
      <c r="AF62" s="123"/>
      <c r="AJ62" s="123" t="s">
        <v>181</v>
      </c>
    </row>
    <row r="63" spans="1:37" s="169" customFormat="1" ht="22.5" x14ac:dyDescent="0.25">
      <c r="A63" s="118" t="s">
        <v>376</v>
      </c>
      <c r="B63" s="228" t="s">
        <v>526</v>
      </c>
      <c r="C63" s="274" t="s">
        <v>527</v>
      </c>
      <c r="D63" s="274"/>
      <c r="E63" s="274"/>
      <c r="F63" s="229" t="s">
        <v>250</v>
      </c>
      <c r="G63" s="119"/>
      <c r="H63" s="119"/>
      <c r="I63" s="120">
        <v>1</v>
      </c>
      <c r="J63" s="157">
        <v>14030</v>
      </c>
      <c r="K63" s="137">
        <v>1.02</v>
      </c>
      <c r="L63" s="157">
        <v>1705.67</v>
      </c>
      <c r="M63" s="137">
        <v>8.39</v>
      </c>
      <c r="N63" s="136">
        <v>14310.6</v>
      </c>
      <c r="AE63" s="117"/>
      <c r="AF63" s="123" t="s">
        <v>527</v>
      </c>
      <c r="AJ63" s="123"/>
    </row>
    <row r="64" spans="1:37" s="169" customFormat="1" ht="15" x14ac:dyDescent="0.25">
      <c r="A64" s="134"/>
      <c r="B64" s="235"/>
      <c r="C64" s="267" t="s">
        <v>373</v>
      </c>
      <c r="D64" s="267"/>
      <c r="E64" s="267"/>
      <c r="F64" s="267"/>
      <c r="G64" s="267"/>
      <c r="H64" s="267"/>
      <c r="I64" s="267"/>
      <c r="J64" s="267"/>
      <c r="K64" s="267"/>
      <c r="L64" s="267"/>
      <c r="M64" s="267"/>
      <c r="N64" s="280"/>
      <c r="AE64" s="117"/>
      <c r="AF64" s="123"/>
      <c r="AJ64" s="123"/>
      <c r="AK64" s="106" t="s">
        <v>373</v>
      </c>
    </row>
    <row r="65" spans="1:38" s="169" customFormat="1" ht="22.5" x14ac:dyDescent="0.25">
      <c r="A65" s="158"/>
      <c r="B65" s="230" t="s">
        <v>374</v>
      </c>
      <c r="C65" s="277" t="s">
        <v>375</v>
      </c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81"/>
      <c r="AE65" s="117"/>
      <c r="AF65" s="123"/>
      <c r="AJ65" s="123"/>
      <c r="AL65" s="106" t="s">
        <v>375</v>
      </c>
    </row>
    <row r="66" spans="1:38" s="169" customFormat="1" ht="15" x14ac:dyDescent="0.25">
      <c r="A66" s="134"/>
      <c r="B66" s="235"/>
      <c r="C66" s="274" t="s">
        <v>181</v>
      </c>
      <c r="D66" s="274"/>
      <c r="E66" s="274"/>
      <c r="F66" s="229"/>
      <c r="G66" s="119"/>
      <c r="H66" s="119"/>
      <c r="I66" s="119"/>
      <c r="J66" s="121"/>
      <c r="K66" s="119"/>
      <c r="L66" s="157">
        <v>1705.67</v>
      </c>
      <c r="M66" s="131"/>
      <c r="N66" s="136">
        <v>14310.6</v>
      </c>
      <c r="AE66" s="117"/>
      <c r="AF66" s="123"/>
      <c r="AJ66" s="123" t="s">
        <v>181</v>
      </c>
    </row>
    <row r="67" spans="1:38" s="169" customFormat="1" ht="34.5" x14ac:dyDescent="0.25">
      <c r="A67" s="118" t="s">
        <v>378</v>
      </c>
      <c r="B67" s="228" t="s">
        <v>528</v>
      </c>
      <c r="C67" s="274" t="s">
        <v>529</v>
      </c>
      <c r="D67" s="274"/>
      <c r="E67" s="274"/>
      <c r="F67" s="229" t="s">
        <v>377</v>
      </c>
      <c r="G67" s="119"/>
      <c r="H67" s="119"/>
      <c r="I67" s="137">
        <v>0.01</v>
      </c>
      <c r="J67" s="157">
        <v>8869</v>
      </c>
      <c r="K67" s="119"/>
      <c r="L67" s="135">
        <v>88.69</v>
      </c>
      <c r="M67" s="137">
        <v>8.39</v>
      </c>
      <c r="N67" s="159">
        <v>744.11</v>
      </c>
      <c r="AE67" s="117"/>
      <c r="AF67" s="123" t="s">
        <v>529</v>
      </c>
      <c r="AJ67" s="123"/>
    </row>
    <row r="68" spans="1:38" s="169" customFormat="1" ht="15" x14ac:dyDescent="0.25">
      <c r="A68" s="134"/>
      <c r="B68" s="235"/>
      <c r="C68" s="267" t="s">
        <v>373</v>
      </c>
      <c r="D68" s="267"/>
      <c r="E68" s="267"/>
      <c r="F68" s="267"/>
      <c r="G68" s="267"/>
      <c r="H68" s="267"/>
      <c r="I68" s="267"/>
      <c r="J68" s="267"/>
      <c r="K68" s="267"/>
      <c r="L68" s="267"/>
      <c r="M68" s="267"/>
      <c r="N68" s="280"/>
      <c r="AE68" s="117"/>
      <c r="AF68" s="123"/>
      <c r="AJ68" s="123"/>
      <c r="AK68" s="106" t="s">
        <v>373</v>
      </c>
    </row>
    <row r="69" spans="1:38" s="169" customFormat="1" ht="15" x14ac:dyDescent="0.25">
      <c r="A69" s="134"/>
      <c r="B69" s="235"/>
      <c r="C69" s="274" t="s">
        <v>181</v>
      </c>
      <c r="D69" s="274"/>
      <c r="E69" s="274"/>
      <c r="F69" s="229"/>
      <c r="G69" s="119"/>
      <c r="H69" s="119"/>
      <c r="I69" s="119"/>
      <c r="J69" s="121"/>
      <c r="K69" s="119"/>
      <c r="L69" s="135">
        <v>88.69</v>
      </c>
      <c r="M69" s="131"/>
      <c r="N69" s="159">
        <v>744.11</v>
      </c>
      <c r="AE69" s="117"/>
      <c r="AF69" s="123"/>
      <c r="AJ69" s="123" t="s">
        <v>181</v>
      </c>
    </row>
    <row r="70" spans="1:38" s="169" customFormat="1" ht="22.5" x14ac:dyDescent="0.25">
      <c r="A70" s="118" t="s">
        <v>379</v>
      </c>
      <c r="B70" s="228" t="s">
        <v>317</v>
      </c>
      <c r="C70" s="274" t="s">
        <v>530</v>
      </c>
      <c r="D70" s="274"/>
      <c r="E70" s="274"/>
      <c r="F70" s="229" t="s">
        <v>250</v>
      </c>
      <c r="G70" s="119"/>
      <c r="H70" s="119"/>
      <c r="I70" s="120">
        <v>1</v>
      </c>
      <c r="J70" s="135">
        <v>288</v>
      </c>
      <c r="K70" s="137">
        <v>1.02</v>
      </c>
      <c r="L70" s="135">
        <v>35.01</v>
      </c>
      <c r="M70" s="137">
        <v>8.39</v>
      </c>
      <c r="N70" s="159">
        <v>293.76</v>
      </c>
      <c r="AE70" s="117"/>
      <c r="AF70" s="123" t="s">
        <v>530</v>
      </c>
      <c r="AJ70" s="123"/>
    </row>
    <row r="71" spans="1:38" s="169" customFormat="1" ht="15" x14ac:dyDescent="0.25">
      <c r="A71" s="134"/>
      <c r="B71" s="235"/>
      <c r="C71" s="267" t="s">
        <v>373</v>
      </c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280"/>
      <c r="AE71" s="117"/>
      <c r="AF71" s="123"/>
      <c r="AJ71" s="123"/>
      <c r="AK71" s="106" t="s">
        <v>373</v>
      </c>
    </row>
    <row r="72" spans="1:38" s="169" customFormat="1" ht="22.5" x14ac:dyDescent="0.25">
      <c r="A72" s="158"/>
      <c r="B72" s="230" t="s">
        <v>374</v>
      </c>
      <c r="C72" s="277" t="s">
        <v>375</v>
      </c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81"/>
      <c r="AE72" s="117"/>
      <c r="AF72" s="123"/>
      <c r="AJ72" s="123"/>
      <c r="AL72" s="106" t="s">
        <v>375</v>
      </c>
    </row>
    <row r="73" spans="1:38" s="169" customFormat="1" ht="15" x14ac:dyDescent="0.25">
      <c r="A73" s="134"/>
      <c r="B73" s="235"/>
      <c r="C73" s="274" t="s">
        <v>181</v>
      </c>
      <c r="D73" s="274"/>
      <c r="E73" s="274"/>
      <c r="F73" s="229"/>
      <c r="G73" s="119"/>
      <c r="H73" s="119"/>
      <c r="I73" s="119"/>
      <c r="J73" s="121"/>
      <c r="K73" s="119"/>
      <c r="L73" s="135">
        <v>35.01</v>
      </c>
      <c r="M73" s="131"/>
      <c r="N73" s="159">
        <v>293.76</v>
      </c>
      <c r="AE73" s="117"/>
      <c r="AF73" s="123"/>
      <c r="AJ73" s="123" t="s">
        <v>181</v>
      </c>
    </row>
    <row r="74" spans="1:38" s="169" customFormat="1" ht="22.5" x14ac:dyDescent="0.25">
      <c r="A74" s="118" t="s">
        <v>380</v>
      </c>
      <c r="B74" s="228" t="s">
        <v>315</v>
      </c>
      <c r="C74" s="274" t="s">
        <v>316</v>
      </c>
      <c r="D74" s="274"/>
      <c r="E74" s="274"/>
      <c r="F74" s="229" t="s">
        <v>250</v>
      </c>
      <c r="G74" s="119"/>
      <c r="H74" s="119"/>
      <c r="I74" s="120">
        <v>1</v>
      </c>
      <c r="J74" s="135">
        <v>217.5</v>
      </c>
      <c r="K74" s="137">
        <v>1.02</v>
      </c>
      <c r="L74" s="135">
        <v>26.44</v>
      </c>
      <c r="M74" s="137">
        <v>8.39</v>
      </c>
      <c r="N74" s="159">
        <v>221.85</v>
      </c>
      <c r="AE74" s="117"/>
      <c r="AF74" s="123" t="s">
        <v>316</v>
      </c>
      <c r="AJ74" s="123"/>
    </row>
    <row r="75" spans="1:38" s="169" customFormat="1" ht="15" x14ac:dyDescent="0.25">
      <c r="A75" s="134"/>
      <c r="B75" s="235"/>
      <c r="C75" s="267" t="s">
        <v>373</v>
      </c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80"/>
      <c r="AE75" s="117"/>
      <c r="AF75" s="123"/>
      <c r="AJ75" s="123"/>
      <c r="AK75" s="106" t="s">
        <v>373</v>
      </c>
    </row>
    <row r="76" spans="1:38" s="169" customFormat="1" ht="22.5" x14ac:dyDescent="0.25">
      <c r="A76" s="158"/>
      <c r="B76" s="230" t="s">
        <v>374</v>
      </c>
      <c r="C76" s="277" t="s">
        <v>375</v>
      </c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81"/>
      <c r="AE76" s="117"/>
      <c r="AF76" s="123"/>
      <c r="AJ76" s="123"/>
      <c r="AL76" s="106" t="s">
        <v>375</v>
      </c>
    </row>
    <row r="77" spans="1:38" s="169" customFormat="1" ht="15" x14ac:dyDescent="0.25">
      <c r="A77" s="134"/>
      <c r="B77" s="235"/>
      <c r="C77" s="274" t="s">
        <v>181</v>
      </c>
      <c r="D77" s="274"/>
      <c r="E77" s="274"/>
      <c r="F77" s="229"/>
      <c r="G77" s="119"/>
      <c r="H77" s="119"/>
      <c r="I77" s="119"/>
      <c r="J77" s="121"/>
      <c r="K77" s="119"/>
      <c r="L77" s="135">
        <v>26.44</v>
      </c>
      <c r="M77" s="131"/>
      <c r="N77" s="159">
        <v>221.85</v>
      </c>
      <c r="AE77" s="117"/>
      <c r="AF77" s="123"/>
      <c r="AJ77" s="123" t="s">
        <v>181</v>
      </c>
    </row>
    <row r="78" spans="1:38" s="169" customFormat="1" ht="22.5" x14ac:dyDescent="0.25">
      <c r="A78" s="118" t="s">
        <v>384</v>
      </c>
      <c r="B78" s="228" t="s">
        <v>531</v>
      </c>
      <c r="C78" s="274" t="s">
        <v>532</v>
      </c>
      <c r="D78" s="274"/>
      <c r="E78" s="274"/>
      <c r="F78" s="229" t="s">
        <v>250</v>
      </c>
      <c r="G78" s="119"/>
      <c r="H78" s="119"/>
      <c r="I78" s="120">
        <v>1</v>
      </c>
      <c r="J78" s="135">
        <v>513.05999999999995</v>
      </c>
      <c r="K78" s="137">
        <v>1.02</v>
      </c>
      <c r="L78" s="135">
        <v>62.37</v>
      </c>
      <c r="M78" s="137">
        <v>8.39</v>
      </c>
      <c r="N78" s="159">
        <v>523.32000000000005</v>
      </c>
      <c r="AE78" s="117"/>
      <c r="AF78" s="123" t="s">
        <v>532</v>
      </c>
      <c r="AJ78" s="123"/>
    </row>
    <row r="79" spans="1:38" s="169" customFormat="1" ht="15" x14ac:dyDescent="0.25">
      <c r="A79" s="134"/>
      <c r="B79" s="235"/>
      <c r="C79" s="267" t="s">
        <v>373</v>
      </c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80"/>
      <c r="AE79" s="117"/>
      <c r="AF79" s="123"/>
      <c r="AJ79" s="123"/>
      <c r="AK79" s="106" t="s">
        <v>373</v>
      </c>
    </row>
    <row r="80" spans="1:38" s="169" customFormat="1" ht="22.5" x14ac:dyDescent="0.25">
      <c r="A80" s="158"/>
      <c r="B80" s="230" t="s">
        <v>374</v>
      </c>
      <c r="C80" s="277" t="s">
        <v>375</v>
      </c>
      <c r="D80" s="277"/>
      <c r="E80" s="277"/>
      <c r="F80" s="277"/>
      <c r="G80" s="277"/>
      <c r="H80" s="277"/>
      <c r="I80" s="277"/>
      <c r="J80" s="277"/>
      <c r="K80" s="277"/>
      <c r="L80" s="277"/>
      <c r="M80" s="277"/>
      <c r="N80" s="281"/>
      <c r="AE80" s="117"/>
      <c r="AF80" s="123"/>
      <c r="AJ80" s="123"/>
      <c r="AL80" s="106" t="s">
        <v>375</v>
      </c>
    </row>
    <row r="81" spans="1:38" s="169" customFormat="1" ht="15" x14ac:dyDescent="0.25">
      <c r="A81" s="134"/>
      <c r="B81" s="235"/>
      <c r="C81" s="274" t="s">
        <v>181</v>
      </c>
      <c r="D81" s="274"/>
      <c r="E81" s="274"/>
      <c r="F81" s="229"/>
      <c r="G81" s="119"/>
      <c r="H81" s="119"/>
      <c r="I81" s="119"/>
      <c r="J81" s="121"/>
      <c r="K81" s="119"/>
      <c r="L81" s="135">
        <v>62.37</v>
      </c>
      <c r="M81" s="131"/>
      <c r="N81" s="159">
        <v>523.32000000000005</v>
      </c>
      <c r="AE81" s="117"/>
      <c r="AF81" s="123"/>
      <c r="AJ81" s="123" t="s">
        <v>181</v>
      </c>
    </row>
    <row r="82" spans="1:38" s="169" customFormat="1" ht="22.5" x14ac:dyDescent="0.25">
      <c r="A82" s="118" t="s">
        <v>390</v>
      </c>
      <c r="B82" s="228" t="s">
        <v>531</v>
      </c>
      <c r="C82" s="274" t="s">
        <v>533</v>
      </c>
      <c r="D82" s="274"/>
      <c r="E82" s="274"/>
      <c r="F82" s="229" t="s">
        <v>250</v>
      </c>
      <c r="G82" s="119"/>
      <c r="H82" s="119"/>
      <c r="I82" s="120">
        <v>1</v>
      </c>
      <c r="J82" s="135">
        <v>380.57</v>
      </c>
      <c r="K82" s="137">
        <v>1.02</v>
      </c>
      <c r="L82" s="135">
        <v>46.27</v>
      </c>
      <c r="M82" s="137">
        <v>8.39</v>
      </c>
      <c r="N82" s="159">
        <v>388.18</v>
      </c>
      <c r="AE82" s="117"/>
      <c r="AF82" s="123" t="s">
        <v>533</v>
      </c>
      <c r="AJ82" s="123"/>
    </row>
    <row r="83" spans="1:38" s="169" customFormat="1" ht="15" x14ac:dyDescent="0.25">
      <c r="A83" s="134"/>
      <c r="B83" s="235"/>
      <c r="C83" s="267" t="s">
        <v>373</v>
      </c>
      <c r="D83" s="267"/>
      <c r="E83" s="267"/>
      <c r="F83" s="267"/>
      <c r="G83" s="267"/>
      <c r="H83" s="267"/>
      <c r="I83" s="267"/>
      <c r="J83" s="267"/>
      <c r="K83" s="267"/>
      <c r="L83" s="267"/>
      <c r="M83" s="267"/>
      <c r="N83" s="280"/>
      <c r="AE83" s="117"/>
      <c r="AF83" s="123"/>
      <c r="AJ83" s="123"/>
      <c r="AK83" s="106" t="s">
        <v>373</v>
      </c>
    </row>
    <row r="84" spans="1:38" s="169" customFormat="1" ht="22.5" x14ac:dyDescent="0.25">
      <c r="A84" s="158"/>
      <c r="B84" s="230" t="s">
        <v>374</v>
      </c>
      <c r="C84" s="277" t="s">
        <v>375</v>
      </c>
      <c r="D84" s="277"/>
      <c r="E84" s="277"/>
      <c r="F84" s="277"/>
      <c r="G84" s="277"/>
      <c r="H84" s="277"/>
      <c r="I84" s="277"/>
      <c r="J84" s="277"/>
      <c r="K84" s="277"/>
      <c r="L84" s="277"/>
      <c r="M84" s="277"/>
      <c r="N84" s="281"/>
      <c r="AE84" s="117"/>
      <c r="AF84" s="123"/>
      <c r="AJ84" s="123"/>
      <c r="AL84" s="106" t="s">
        <v>375</v>
      </c>
    </row>
    <row r="85" spans="1:38" s="169" customFormat="1" ht="15" x14ac:dyDescent="0.25">
      <c r="A85" s="134"/>
      <c r="B85" s="235"/>
      <c r="C85" s="274" t="s">
        <v>181</v>
      </c>
      <c r="D85" s="274"/>
      <c r="E85" s="274"/>
      <c r="F85" s="229"/>
      <c r="G85" s="119"/>
      <c r="H85" s="119"/>
      <c r="I85" s="119"/>
      <c r="J85" s="121"/>
      <c r="K85" s="119"/>
      <c r="L85" s="135">
        <v>46.27</v>
      </c>
      <c r="M85" s="131"/>
      <c r="N85" s="159">
        <v>388.18</v>
      </c>
      <c r="AE85" s="117"/>
      <c r="AF85" s="123"/>
      <c r="AJ85" s="123" t="s">
        <v>181</v>
      </c>
    </row>
    <row r="86" spans="1:38" s="169" customFormat="1" ht="22.5" x14ac:dyDescent="0.25">
      <c r="A86" s="118" t="s">
        <v>399</v>
      </c>
      <c r="B86" s="228" t="s">
        <v>531</v>
      </c>
      <c r="C86" s="274" t="s">
        <v>534</v>
      </c>
      <c r="D86" s="274"/>
      <c r="E86" s="274"/>
      <c r="F86" s="229" t="s">
        <v>250</v>
      </c>
      <c r="G86" s="119"/>
      <c r="H86" s="119"/>
      <c r="I86" s="120">
        <v>1</v>
      </c>
      <c r="J86" s="135">
        <v>510.07</v>
      </c>
      <c r="K86" s="137">
        <v>1.02</v>
      </c>
      <c r="L86" s="135">
        <v>62.01</v>
      </c>
      <c r="M86" s="137">
        <v>8.39</v>
      </c>
      <c r="N86" s="159">
        <v>520.27</v>
      </c>
      <c r="AE86" s="117"/>
      <c r="AF86" s="123" t="s">
        <v>534</v>
      </c>
      <c r="AJ86" s="123"/>
    </row>
    <row r="87" spans="1:38" s="169" customFormat="1" ht="15" x14ac:dyDescent="0.25">
      <c r="A87" s="134"/>
      <c r="B87" s="235"/>
      <c r="C87" s="267" t="s">
        <v>373</v>
      </c>
      <c r="D87" s="267"/>
      <c r="E87" s="267"/>
      <c r="F87" s="267"/>
      <c r="G87" s="267"/>
      <c r="H87" s="267"/>
      <c r="I87" s="267"/>
      <c r="J87" s="267"/>
      <c r="K87" s="267"/>
      <c r="L87" s="267"/>
      <c r="M87" s="267"/>
      <c r="N87" s="280"/>
      <c r="AE87" s="117"/>
      <c r="AF87" s="123"/>
      <c r="AJ87" s="123"/>
      <c r="AK87" s="106" t="s">
        <v>373</v>
      </c>
    </row>
    <row r="88" spans="1:38" s="169" customFormat="1" ht="22.5" x14ac:dyDescent="0.25">
      <c r="A88" s="158"/>
      <c r="B88" s="230" t="s">
        <v>374</v>
      </c>
      <c r="C88" s="277" t="s">
        <v>375</v>
      </c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81"/>
      <c r="AE88" s="117"/>
      <c r="AF88" s="123"/>
      <c r="AJ88" s="123"/>
      <c r="AL88" s="106" t="s">
        <v>375</v>
      </c>
    </row>
    <row r="89" spans="1:38" s="169" customFormat="1" ht="15" x14ac:dyDescent="0.25">
      <c r="A89" s="134"/>
      <c r="B89" s="235"/>
      <c r="C89" s="274" t="s">
        <v>181</v>
      </c>
      <c r="D89" s="274"/>
      <c r="E89" s="274"/>
      <c r="F89" s="229"/>
      <c r="G89" s="119"/>
      <c r="H89" s="119"/>
      <c r="I89" s="119"/>
      <c r="J89" s="121"/>
      <c r="K89" s="119"/>
      <c r="L89" s="135">
        <v>62.01</v>
      </c>
      <c r="M89" s="131"/>
      <c r="N89" s="159">
        <v>520.27</v>
      </c>
      <c r="AE89" s="117"/>
      <c r="AF89" s="123"/>
      <c r="AJ89" s="123" t="s">
        <v>181</v>
      </c>
    </row>
    <row r="90" spans="1:38" s="169" customFormat="1" ht="15" x14ac:dyDescent="0.25">
      <c r="A90" s="118" t="s">
        <v>438</v>
      </c>
      <c r="B90" s="228" t="s">
        <v>535</v>
      </c>
      <c r="C90" s="274" t="s">
        <v>536</v>
      </c>
      <c r="D90" s="274"/>
      <c r="E90" s="274"/>
      <c r="F90" s="229" t="s">
        <v>460</v>
      </c>
      <c r="G90" s="119"/>
      <c r="H90" s="119"/>
      <c r="I90" s="172">
        <v>2.3627636999999999</v>
      </c>
      <c r="J90" s="135">
        <v>11.54</v>
      </c>
      <c r="K90" s="119"/>
      <c r="L90" s="135">
        <v>27.27</v>
      </c>
      <c r="M90" s="137">
        <v>8.39</v>
      </c>
      <c r="N90" s="159">
        <v>228.8</v>
      </c>
      <c r="AE90" s="117"/>
      <c r="AF90" s="123" t="s">
        <v>536</v>
      </c>
      <c r="AJ90" s="123"/>
    </row>
    <row r="91" spans="1:38" s="169" customFormat="1" ht="15" x14ac:dyDescent="0.25">
      <c r="A91" s="134"/>
      <c r="B91" s="235"/>
      <c r="C91" s="267" t="s">
        <v>373</v>
      </c>
      <c r="D91" s="267"/>
      <c r="E91" s="267"/>
      <c r="F91" s="267"/>
      <c r="G91" s="267"/>
      <c r="H91" s="267"/>
      <c r="I91" s="267"/>
      <c r="J91" s="267"/>
      <c r="K91" s="267"/>
      <c r="L91" s="267"/>
      <c r="M91" s="267"/>
      <c r="N91" s="280"/>
      <c r="AE91" s="117"/>
      <c r="AF91" s="123"/>
      <c r="AJ91" s="123"/>
      <c r="AK91" s="106" t="s">
        <v>373</v>
      </c>
    </row>
    <row r="92" spans="1:38" s="169" customFormat="1" ht="15" x14ac:dyDescent="0.25">
      <c r="A92" s="134"/>
      <c r="B92" s="235"/>
      <c r="C92" s="274" t="s">
        <v>181</v>
      </c>
      <c r="D92" s="274"/>
      <c r="E92" s="274"/>
      <c r="F92" s="229"/>
      <c r="G92" s="119"/>
      <c r="H92" s="119"/>
      <c r="I92" s="119"/>
      <c r="J92" s="121"/>
      <c r="K92" s="119"/>
      <c r="L92" s="135">
        <v>27.27</v>
      </c>
      <c r="M92" s="131"/>
      <c r="N92" s="159">
        <v>228.8</v>
      </c>
      <c r="AE92" s="117"/>
      <c r="AF92" s="123"/>
      <c r="AJ92" s="123" t="s">
        <v>181</v>
      </c>
    </row>
    <row r="93" spans="1:38" s="169" customFormat="1" ht="22.5" x14ac:dyDescent="0.25">
      <c r="A93" s="118" t="s">
        <v>440</v>
      </c>
      <c r="B93" s="228" t="s">
        <v>531</v>
      </c>
      <c r="C93" s="274" t="s">
        <v>537</v>
      </c>
      <c r="D93" s="274"/>
      <c r="E93" s="274"/>
      <c r="F93" s="229" t="s">
        <v>250</v>
      </c>
      <c r="G93" s="119"/>
      <c r="H93" s="119"/>
      <c r="I93" s="120">
        <v>1</v>
      </c>
      <c r="J93" s="135">
        <v>712.48</v>
      </c>
      <c r="K93" s="137">
        <v>1.02</v>
      </c>
      <c r="L93" s="135">
        <v>86.62</v>
      </c>
      <c r="M93" s="137">
        <v>8.39</v>
      </c>
      <c r="N93" s="159">
        <v>726.73</v>
      </c>
      <c r="AE93" s="117"/>
      <c r="AF93" s="123" t="s">
        <v>537</v>
      </c>
      <c r="AJ93" s="123"/>
    </row>
    <row r="94" spans="1:38" s="169" customFormat="1" ht="15" x14ac:dyDescent="0.25">
      <c r="A94" s="134"/>
      <c r="B94" s="235"/>
      <c r="C94" s="267" t="s">
        <v>373</v>
      </c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80"/>
      <c r="AE94" s="117"/>
      <c r="AF94" s="123"/>
      <c r="AJ94" s="123"/>
      <c r="AK94" s="106" t="s">
        <v>373</v>
      </c>
    </row>
    <row r="95" spans="1:38" s="169" customFormat="1" ht="22.5" x14ac:dyDescent="0.25">
      <c r="A95" s="158"/>
      <c r="B95" s="230" t="s">
        <v>374</v>
      </c>
      <c r="C95" s="277" t="s">
        <v>375</v>
      </c>
      <c r="D95" s="277"/>
      <c r="E95" s="277"/>
      <c r="F95" s="277"/>
      <c r="G95" s="277"/>
      <c r="H95" s="277"/>
      <c r="I95" s="277"/>
      <c r="J95" s="277"/>
      <c r="K95" s="277"/>
      <c r="L95" s="277"/>
      <c r="M95" s="277"/>
      <c r="N95" s="281"/>
      <c r="AE95" s="117"/>
      <c r="AF95" s="123"/>
      <c r="AJ95" s="123"/>
      <c r="AL95" s="106" t="s">
        <v>375</v>
      </c>
    </row>
    <row r="96" spans="1:38" s="169" customFormat="1" ht="15" x14ac:dyDescent="0.25">
      <c r="A96" s="134"/>
      <c r="B96" s="235"/>
      <c r="C96" s="274" t="s">
        <v>181</v>
      </c>
      <c r="D96" s="274"/>
      <c r="E96" s="274"/>
      <c r="F96" s="229"/>
      <c r="G96" s="119"/>
      <c r="H96" s="119"/>
      <c r="I96" s="119"/>
      <c r="J96" s="121"/>
      <c r="K96" s="119"/>
      <c r="L96" s="135">
        <v>86.62</v>
      </c>
      <c r="M96" s="131"/>
      <c r="N96" s="159">
        <v>726.73</v>
      </c>
      <c r="AE96" s="117"/>
      <c r="AF96" s="123"/>
      <c r="AJ96" s="123" t="s">
        <v>181</v>
      </c>
    </row>
    <row r="97" spans="1:38" s="169" customFormat="1" ht="23.25" x14ac:dyDescent="0.25">
      <c r="A97" s="118" t="s">
        <v>441</v>
      </c>
      <c r="B97" s="228" t="s">
        <v>315</v>
      </c>
      <c r="C97" s="274" t="s">
        <v>538</v>
      </c>
      <c r="D97" s="274"/>
      <c r="E97" s="274"/>
      <c r="F97" s="229" t="s">
        <v>250</v>
      </c>
      <c r="G97" s="119"/>
      <c r="H97" s="119"/>
      <c r="I97" s="120">
        <v>1</v>
      </c>
      <c r="J97" s="135">
        <v>502.93</v>
      </c>
      <c r="K97" s="137">
        <v>1.02</v>
      </c>
      <c r="L97" s="135">
        <v>61.14</v>
      </c>
      <c r="M97" s="137">
        <v>8.39</v>
      </c>
      <c r="N97" s="159">
        <v>512.99</v>
      </c>
      <c r="AE97" s="117"/>
      <c r="AF97" s="123" t="s">
        <v>538</v>
      </c>
      <c r="AJ97" s="123"/>
    </row>
    <row r="98" spans="1:38" s="169" customFormat="1" ht="15" x14ac:dyDescent="0.25">
      <c r="A98" s="134"/>
      <c r="B98" s="235"/>
      <c r="C98" s="267" t="s">
        <v>373</v>
      </c>
      <c r="D98" s="267"/>
      <c r="E98" s="267"/>
      <c r="F98" s="267"/>
      <c r="G98" s="267"/>
      <c r="H98" s="267"/>
      <c r="I98" s="267"/>
      <c r="J98" s="267"/>
      <c r="K98" s="267"/>
      <c r="L98" s="267"/>
      <c r="M98" s="267"/>
      <c r="N98" s="280"/>
      <c r="AE98" s="117"/>
      <c r="AF98" s="123"/>
      <c r="AJ98" s="123"/>
      <c r="AK98" s="106" t="s">
        <v>373</v>
      </c>
    </row>
    <row r="99" spans="1:38" s="169" customFormat="1" ht="22.5" x14ac:dyDescent="0.25">
      <c r="A99" s="158"/>
      <c r="B99" s="230" t="s">
        <v>374</v>
      </c>
      <c r="C99" s="277" t="s">
        <v>375</v>
      </c>
      <c r="D99" s="277"/>
      <c r="E99" s="277"/>
      <c r="F99" s="277"/>
      <c r="G99" s="277"/>
      <c r="H99" s="277"/>
      <c r="I99" s="277"/>
      <c r="J99" s="277"/>
      <c r="K99" s="277"/>
      <c r="L99" s="277"/>
      <c r="M99" s="277"/>
      <c r="N99" s="281"/>
      <c r="AE99" s="117"/>
      <c r="AF99" s="123"/>
      <c r="AJ99" s="123"/>
      <c r="AL99" s="106" t="s">
        <v>375</v>
      </c>
    </row>
    <row r="100" spans="1:38" s="169" customFormat="1" ht="15" x14ac:dyDescent="0.25">
      <c r="A100" s="134"/>
      <c r="B100" s="235"/>
      <c r="C100" s="274" t="s">
        <v>181</v>
      </c>
      <c r="D100" s="274"/>
      <c r="E100" s="274"/>
      <c r="F100" s="229"/>
      <c r="G100" s="119"/>
      <c r="H100" s="119"/>
      <c r="I100" s="119"/>
      <c r="J100" s="121"/>
      <c r="K100" s="119"/>
      <c r="L100" s="135">
        <v>61.14</v>
      </c>
      <c r="M100" s="131"/>
      <c r="N100" s="159">
        <v>512.99</v>
      </c>
      <c r="AE100" s="117"/>
      <c r="AF100" s="123"/>
      <c r="AJ100" s="123" t="s">
        <v>181</v>
      </c>
    </row>
    <row r="101" spans="1:38" s="169" customFormat="1" ht="22.5" x14ac:dyDescent="0.25">
      <c r="A101" s="118" t="s">
        <v>442</v>
      </c>
      <c r="B101" s="228" t="s">
        <v>531</v>
      </c>
      <c r="C101" s="274" t="s">
        <v>486</v>
      </c>
      <c r="D101" s="274"/>
      <c r="E101" s="274"/>
      <c r="F101" s="229" t="s">
        <v>250</v>
      </c>
      <c r="G101" s="119"/>
      <c r="H101" s="119"/>
      <c r="I101" s="120">
        <v>1</v>
      </c>
      <c r="J101" s="135">
        <v>53</v>
      </c>
      <c r="K101" s="137">
        <v>1.02</v>
      </c>
      <c r="L101" s="135">
        <v>6.44</v>
      </c>
      <c r="M101" s="137">
        <v>8.39</v>
      </c>
      <c r="N101" s="159">
        <v>54.06</v>
      </c>
      <c r="AE101" s="117"/>
      <c r="AF101" s="123" t="s">
        <v>486</v>
      </c>
      <c r="AJ101" s="123"/>
    </row>
    <row r="102" spans="1:38" s="169" customFormat="1" ht="15" x14ac:dyDescent="0.25">
      <c r="A102" s="134"/>
      <c r="B102" s="235"/>
      <c r="C102" s="267" t="s">
        <v>373</v>
      </c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80"/>
      <c r="AE102" s="117"/>
      <c r="AF102" s="123"/>
      <c r="AJ102" s="123"/>
      <c r="AK102" s="106" t="s">
        <v>373</v>
      </c>
    </row>
    <row r="103" spans="1:38" s="169" customFormat="1" ht="22.5" x14ac:dyDescent="0.25">
      <c r="A103" s="158"/>
      <c r="B103" s="230" t="s">
        <v>374</v>
      </c>
      <c r="C103" s="277" t="s">
        <v>375</v>
      </c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  <c r="N103" s="281"/>
      <c r="AE103" s="117"/>
      <c r="AF103" s="123"/>
      <c r="AJ103" s="123"/>
      <c r="AL103" s="106" t="s">
        <v>375</v>
      </c>
    </row>
    <row r="104" spans="1:38" s="169" customFormat="1" ht="15" x14ac:dyDescent="0.25">
      <c r="A104" s="134"/>
      <c r="B104" s="235"/>
      <c r="C104" s="274" t="s">
        <v>181</v>
      </c>
      <c r="D104" s="274"/>
      <c r="E104" s="274"/>
      <c r="F104" s="229"/>
      <c r="G104" s="119"/>
      <c r="H104" s="119"/>
      <c r="I104" s="119"/>
      <c r="J104" s="121"/>
      <c r="K104" s="119"/>
      <c r="L104" s="135">
        <v>6.44</v>
      </c>
      <c r="M104" s="131"/>
      <c r="N104" s="159">
        <v>54.06</v>
      </c>
      <c r="AE104" s="117"/>
      <c r="AF104" s="123"/>
      <c r="AJ104" s="123" t="s">
        <v>181</v>
      </c>
    </row>
    <row r="105" spans="1:38" s="169" customFormat="1" ht="22.5" x14ac:dyDescent="0.25">
      <c r="A105" s="118" t="s">
        <v>443</v>
      </c>
      <c r="B105" s="228" t="s">
        <v>531</v>
      </c>
      <c r="C105" s="274" t="s">
        <v>539</v>
      </c>
      <c r="D105" s="274"/>
      <c r="E105" s="274"/>
      <c r="F105" s="229" t="s">
        <v>250</v>
      </c>
      <c r="G105" s="119"/>
      <c r="H105" s="119"/>
      <c r="I105" s="120">
        <v>1</v>
      </c>
      <c r="J105" s="135">
        <v>774.57</v>
      </c>
      <c r="K105" s="137">
        <v>1.02</v>
      </c>
      <c r="L105" s="135">
        <v>94.17</v>
      </c>
      <c r="M105" s="137">
        <v>8.39</v>
      </c>
      <c r="N105" s="159">
        <v>790.06</v>
      </c>
      <c r="AE105" s="117"/>
      <c r="AF105" s="123" t="s">
        <v>539</v>
      </c>
      <c r="AJ105" s="123"/>
    </row>
    <row r="106" spans="1:38" s="169" customFormat="1" ht="15" x14ac:dyDescent="0.25">
      <c r="A106" s="134"/>
      <c r="B106" s="235"/>
      <c r="C106" s="267" t="s">
        <v>373</v>
      </c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80"/>
      <c r="AE106" s="117"/>
      <c r="AF106" s="123"/>
      <c r="AJ106" s="123"/>
      <c r="AK106" s="106" t="s">
        <v>373</v>
      </c>
    </row>
    <row r="107" spans="1:38" s="169" customFormat="1" ht="22.5" x14ac:dyDescent="0.25">
      <c r="A107" s="158"/>
      <c r="B107" s="230" t="s">
        <v>374</v>
      </c>
      <c r="C107" s="277" t="s">
        <v>375</v>
      </c>
      <c r="D107" s="277"/>
      <c r="E107" s="277"/>
      <c r="F107" s="277"/>
      <c r="G107" s="277"/>
      <c r="H107" s="277"/>
      <c r="I107" s="277"/>
      <c r="J107" s="277"/>
      <c r="K107" s="277"/>
      <c r="L107" s="277"/>
      <c r="M107" s="277"/>
      <c r="N107" s="281"/>
      <c r="AE107" s="117"/>
      <c r="AF107" s="123"/>
      <c r="AJ107" s="123"/>
      <c r="AL107" s="106" t="s">
        <v>375</v>
      </c>
    </row>
    <row r="108" spans="1:38" s="169" customFormat="1" ht="15" x14ac:dyDescent="0.25">
      <c r="A108" s="134"/>
      <c r="B108" s="235"/>
      <c r="C108" s="274" t="s">
        <v>181</v>
      </c>
      <c r="D108" s="274"/>
      <c r="E108" s="274"/>
      <c r="F108" s="229"/>
      <c r="G108" s="119"/>
      <c r="H108" s="119"/>
      <c r="I108" s="119"/>
      <c r="J108" s="121"/>
      <c r="K108" s="119"/>
      <c r="L108" s="135">
        <v>94.17</v>
      </c>
      <c r="M108" s="131"/>
      <c r="N108" s="159">
        <v>790.06</v>
      </c>
      <c r="AE108" s="117"/>
      <c r="AF108" s="123"/>
      <c r="AJ108" s="123" t="s">
        <v>181</v>
      </c>
    </row>
    <row r="109" spans="1:38" s="169" customFormat="1" ht="57" x14ac:dyDescent="0.25">
      <c r="A109" s="118" t="s">
        <v>444</v>
      </c>
      <c r="B109" s="228" t="s">
        <v>484</v>
      </c>
      <c r="C109" s="274" t="s">
        <v>485</v>
      </c>
      <c r="D109" s="274"/>
      <c r="E109" s="274"/>
      <c r="F109" s="229" t="s">
        <v>439</v>
      </c>
      <c r="G109" s="119"/>
      <c r="H109" s="119"/>
      <c r="I109" s="160">
        <v>2.5999999999999999E-2</v>
      </c>
      <c r="J109" s="121"/>
      <c r="K109" s="119"/>
      <c r="L109" s="121"/>
      <c r="M109" s="119"/>
      <c r="N109" s="122"/>
      <c r="AE109" s="117"/>
      <c r="AF109" s="123" t="s">
        <v>485</v>
      </c>
      <c r="AJ109" s="123"/>
    </row>
    <row r="110" spans="1:38" s="169" customFormat="1" ht="15" x14ac:dyDescent="0.25">
      <c r="A110" s="124"/>
      <c r="B110" s="230" t="s">
        <v>344</v>
      </c>
      <c r="C110" s="267" t="s">
        <v>26</v>
      </c>
      <c r="D110" s="267"/>
      <c r="E110" s="267"/>
      <c r="F110" s="231"/>
      <c r="G110" s="125"/>
      <c r="H110" s="125"/>
      <c r="I110" s="125"/>
      <c r="J110" s="126">
        <v>620.42999999999995</v>
      </c>
      <c r="K110" s="125"/>
      <c r="L110" s="126">
        <v>16.13</v>
      </c>
      <c r="M110" s="127">
        <v>42.78</v>
      </c>
      <c r="N110" s="163">
        <v>690.04</v>
      </c>
      <c r="AE110" s="117"/>
      <c r="AF110" s="123"/>
      <c r="AG110" s="106" t="s">
        <v>26</v>
      </c>
      <c r="AJ110" s="123"/>
    </row>
    <row r="111" spans="1:38" s="169" customFormat="1" ht="15" x14ac:dyDescent="0.25">
      <c r="A111" s="124"/>
      <c r="B111" s="230" t="s">
        <v>354</v>
      </c>
      <c r="C111" s="267" t="s">
        <v>4</v>
      </c>
      <c r="D111" s="267"/>
      <c r="E111" s="267"/>
      <c r="F111" s="231"/>
      <c r="G111" s="125"/>
      <c r="H111" s="125"/>
      <c r="I111" s="125"/>
      <c r="J111" s="161">
        <v>3092.82</v>
      </c>
      <c r="K111" s="125"/>
      <c r="L111" s="126">
        <v>80.41</v>
      </c>
      <c r="M111" s="127">
        <v>14.05</v>
      </c>
      <c r="N111" s="128">
        <v>1129.76</v>
      </c>
      <c r="AE111" s="117"/>
      <c r="AF111" s="123"/>
      <c r="AG111" s="106" t="s">
        <v>4</v>
      </c>
      <c r="AJ111" s="123"/>
    </row>
    <row r="112" spans="1:38" s="169" customFormat="1" ht="15" x14ac:dyDescent="0.25">
      <c r="A112" s="124"/>
      <c r="B112" s="230" t="s">
        <v>355</v>
      </c>
      <c r="C112" s="267" t="s">
        <v>187</v>
      </c>
      <c r="D112" s="267"/>
      <c r="E112" s="267"/>
      <c r="F112" s="231"/>
      <c r="G112" s="125"/>
      <c r="H112" s="125"/>
      <c r="I112" s="125"/>
      <c r="J112" s="126">
        <v>399.08</v>
      </c>
      <c r="K112" s="125"/>
      <c r="L112" s="126">
        <v>10.38</v>
      </c>
      <c r="M112" s="127">
        <v>42.78</v>
      </c>
      <c r="N112" s="163">
        <v>444.06</v>
      </c>
      <c r="AE112" s="117"/>
      <c r="AF112" s="123"/>
      <c r="AG112" s="106" t="s">
        <v>187</v>
      </c>
      <c r="AJ112" s="123"/>
    </row>
    <row r="113" spans="1:38" s="169" customFormat="1" ht="15" x14ac:dyDescent="0.25">
      <c r="A113" s="124"/>
      <c r="B113" s="230" t="s">
        <v>372</v>
      </c>
      <c r="C113" s="267" t="s">
        <v>394</v>
      </c>
      <c r="D113" s="267"/>
      <c r="E113" s="267"/>
      <c r="F113" s="231"/>
      <c r="G113" s="125"/>
      <c r="H113" s="125"/>
      <c r="I113" s="125"/>
      <c r="J113" s="161">
        <v>7435.74</v>
      </c>
      <c r="K113" s="125"/>
      <c r="L113" s="126">
        <v>53.52</v>
      </c>
      <c r="M113" s="127">
        <v>8.39</v>
      </c>
      <c r="N113" s="163">
        <v>449.03</v>
      </c>
      <c r="AE113" s="117"/>
      <c r="AF113" s="123"/>
      <c r="AG113" s="106" t="s">
        <v>394</v>
      </c>
      <c r="AJ113" s="123"/>
    </row>
    <row r="114" spans="1:38" s="169" customFormat="1" ht="15" x14ac:dyDescent="0.25">
      <c r="A114" s="232"/>
      <c r="B114" s="230"/>
      <c r="C114" s="267" t="s">
        <v>345</v>
      </c>
      <c r="D114" s="267"/>
      <c r="E114" s="267"/>
      <c r="F114" s="231" t="s">
        <v>346</v>
      </c>
      <c r="G114" s="127">
        <v>65.239999999999995</v>
      </c>
      <c r="H114" s="125"/>
      <c r="I114" s="243">
        <v>1.69624</v>
      </c>
      <c r="J114" s="129"/>
      <c r="K114" s="125"/>
      <c r="L114" s="129"/>
      <c r="M114" s="125"/>
      <c r="N114" s="130"/>
      <c r="AE114" s="117"/>
      <c r="AF114" s="123"/>
      <c r="AH114" s="106" t="s">
        <v>345</v>
      </c>
      <c r="AJ114" s="123"/>
    </row>
    <row r="115" spans="1:38" s="169" customFormat="1" ht="15" x14ac:dyDescent="0.25">
      <c r="A115" s="232"/>
      <c r="B115" s="230"/>
      <c r="C115" s="267" t="s">
        <v>347</v>
      </c>
      <c r="D115" s="267"/>
      <c r="E115" s="267"/>
      <c r="F115" s="231" t="s">
        <v>346</v>
      </c>
      <c r="G115" s="127">
        <v>37.51</v>
      </c>
      <c r="H115" s="125"/>
      <c r="I115" s="243">
        <v>0.97526000000000002</v>
      </c>
      <c r="J115" s="129"/>
      <c r="K115" s="125"/>
      <c r="L115" s="129"/>
      <c r="M115" s="125"/>
      <c r="N115" s="130"/>
      <c r="AE115" s="117"/>
      <c r="AF115" s="123"/>
      <c r="AH115" s="106" t="s">
        <v>347</v>
      </c>
      <c r="AJ115" s="123"/>
    </row>
    <row r="116" spans="1:38" s="169" customFormat="1" ht="15" x14ac:dyDescent="0.25">
      <c r="A116" s="124"/>
      <c r="B116" s="230"/>
      <c r="C116" s="275" t="s">
        <v>348</v>
      </c>
      <c r="D116" s="275"/>
      <c r="E116" s="275"/>
      <c r="F116" s="233"/>
      <c r="G116" s="131"/>
      <c r="H116" s="131"/>
      <c r="I116" s="131"/>
      <c r="J116" s="162">
        <v>5771.6</v>
      </c>
      <c r="K116" s="131"/>
      <c r="L116" s="132">
        <v>150.06</v>
      </c>
      <c r="M116" s="131"/>
      <c r="N116" s="236">
        <v>2268.83</v>
      </c>
      <c r="AE116" s="117"/>
      <c r="AF116" s="123"/>
      <c r="AI116" s="106" t="s">
        <v>348</v>
      </c>
      <c r="AJ116" s="123"/>
    </row>
    <row r="117" spans="1:38" s="169" customFormat="1" ht="15" x14ac:dyDescent="0.25">
      <c r="A117" s="232"/>
      <c r="B117" s="230"/>
      <c r="C117" s="267" t="s">
        <v>349</v>
      </c>
      <c r="D117" s="267"/>
      <c r="E117" s="267"/>
      <c r="F117" s="231"/>
      <c r="G117" s="125"/>
      <c r="H117" s="125"/>
      <c r="I117" s="125"/>
      <c r="J117" s="129"/>
      <c r="K117" s="125"/>
      <c r="L117" s="126">
        <v>26.51</v>
      </c>
      <c r="M117" s="125"/>
      <c r="N117" s="128">
        <v>1134.0999999999999</v>
      </c>
      <c r="AE117" s="117"/>
      <c r="AF117" s="123"/>
      <c r="AH117" s="106" t="s">
        <v>349</v>
      </c>
      <c r="AJ117" s="123"/>
    </row>
    <row r="118" spans="1:38" s="169" customFormat="1" ht="22.5" x14ac:dyDescent="0.25">
      <c r="A118" s="232"/>
      <c r="B118" s="230" t="s">
        <v>350</v>
      </c>
      <c r="C118" s="267" t="s">
        <v>351</v>
      </c>
      <c r="D118" s="267"/>
      <c r="E118" s="267"/>
      <c r="F118" s="231" t="s">
        <v>182</v>
      </c>
      <c r="G118" s="133">
        <v>104</v>
      </c>
      <c r="H118" s="125"/>
      <c r="I118" s="133">
        <v>104</v>
      </c>
      <c r="J118" s="129"/>
      <c r="K118" s="125"/>
      <c r="L118" s="126">
        <v>27.57</v>
      </c>
      <c r="M118" s="125"/>
      <c r="N118" s="128">
        <v>1179.46</v>
      </c>
      <c r="AE118" s="117"/>
      <c r="AF118" s="123"/>
      <c r="AH118" s="106" t="s">
        <v>351</v>
      </c>
      <c r="AJ118" s="123"/>
    </row>
    <row r="119" spans="1:38" s="169" customFormat="1" ht="22.5" x14ac:dyDescent="0.25">
      <c r="A119" s="232"/>
      <c r="B119" s="230" t="s">
        <v>352</v>
      </c>
      <c r="C119" s="267" t="s">
        <v>353</v>
      </c>
      <c r="D119" s="267"/>
      <c r="E119" s="267"/>
      <c r="F119" s="231" t="s">
        <v>182</v>
      </c>
      <c r="G119" s="133">
        <v>60</v>
      </c>
      <c r="H119" s="125"/>
      <c r="I119" s="133">
        <v>60</v>
      </c>
      <c r="J119" s="129"/>
      <c r="K119" s="125"/>
      <c r="L119" s="126">
        <v>15.91</v>
      </c>
      <c r="M119" s="125"/>
      <c r="N119" s="163">
        <v>680.46</v>
      </c>
      <c r="AE119" s="117"/>
      <c r="AF119" s="123"/>
      <c r="AH119" s="106" t="s">
        <v>353</v>
      </c>
      <c r="AJ119" s="123"/>
    </row>
    <row r="120" spans="1:38" s="169" customFormat="1" ht="15" x14ac:dyDescent="0.25">
      <c r="A120" s="134"/>
      <c r="B120" s="235"/>
      <c r="C120" s="274" t="s">
        <v>181</v>
      </c>
      <c r="D120" s="274"/>
      <c r="E120" s="274"/>
      <c r="F120" s="229"/>
      <c r="G120" s="119"/>
      <c r="H120" s="119"/>
      <c r="I120" s="119"/>
      <c r="J120" s="121"/>
      <c r="K120" s="119"/>
      <c r="L120" s="135">
        <v>193.54</v>
      </c>
      <c r="M120" s="131"/>
      <c r="N120" s="136">
        <v>4128.75</v>
      </c>
      <c r="AE120" s="117"/>
      <c r="AF120" s="123"/>
      <c r="AJ120" s="123" t="s">
        <v>181</v>
      </c>
    </row>
    <row r="121" spans="1:38" s="169" customFormat="1" ht="23.25" x14ac:dyDescent="0.25">
      <c r="A121" s="118" t="s">
        <v>445</v>
      </c>
      <c r="B121" s="228" t="s">
        <v>319</v>
      </c>
      <c r="C121" s="274" t="s">
        <v>318</v>
      </c>
      <c r="D121" s="274"/>
      <c r="E121" s="274"/>
      <c r="F121" s="229" t="s">
        <v>248</v>
      </c>
      <c r="G121" s="119"/>
      <c r="H121" s="119"/>
      <c r="I121" s="160">
        <v>3.1E-2</v>
      </c>
      <c r="J121" s="157">
        <v>283600</v>
      </c>
      <c r="K121" s="137">
        <v>1.02</v>
      </c>
      <c r="L121" s="157">
        <v>1068.82</v>
      </c>
      <c r="M121" s="137">
        <v>8.39</v>
      </c>
      <c r="N121" s="136">
        <v>8967.43</v>
      </c>
      <c r="AE121" s="117"/>
      <c r="AF121" s="123" t="s">
        <v>318</v>
      </c>
      <c r="AJ121" s="123"/>
    </row>
    <row r="122" spans="1:38" s="169" customFormat="1" ht="15" x14ac:dyDescent="0.25">
      <c r="A122" s="134"/>
      <c r="B122" s="235"/>
      <c r="C122" s="267" t="s">
        <v>373</v>
      </c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80"/>
      <c r="AE122" s="117"/>
      <c r="AF122" s="123"/>
      <c r="AJ122" s="123"/>
      <c r="AK122" s="106" t="s">
        <v>373</v>
      </c>
    </row>
    <row r="123" spans="1:38" s="169" customFormat="1" ht="22.5" x14ac:dyDescent="0.25">
      <c r="A123" s="158"/>
      <c r="B123" s="230" t="s">
        <v>374</v>
      </c>
      <c r="C123" s="277" t="s">
        <v>375</v>
      </c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81"/>
      <c r="AE123" s="117"/>
      <c r="AF123" s="123"/>
      <c r="AJ123" s="123"/>
      <c r="AL123" s="106" t="s">
        <v>375</v>
      </c>
    </row>
    <row r="124" spans="1:38" s="169" customFormat="1" ht="15" x14ac:dyDescent="0.25">
      <c r="A124" s="134"/>
      <c r="B124" s="235"/>
      <c r="C124" s="274" t="s">
        <v>181</v>
      </c>
      <c r="D124" s="274"/>
      <c r="E124" s="274"/>
      <c r="F124" s="229"/>
      <c r="G124" s="119"/>
      <c r="H124" s="119"/>
      <c r="I124" s="119"/>
      <c r="J124" s="121"/>
      <c r="K124" s="119"/>
      <c r="L124" s="157">
        <v>1068.82</v>
      </c>
      <c r="M124" s="131"/>
      <c r="N124" s="136">
        <v>8967.43</v>
      </c>
      <c r="AE124" s="117"/>
      <c r="AF124" s="123"/>
      <c r="AJ124" s="123" t="s">
        <v>181</v>
      </c>
    </row>
    <row r="125" spans="1:38" s="169" customFormat="1" ht="34.5" x14ac:dyDescent="0.25">
      <c r="A125" s="118" t="s">
        <v>458</v>
      </c>
      <c r="B125" s="228" t="s">
        <v>540</v>
      </c>
      <c r="C125" s="274" t="s">
        <v>541</v>
      </c>
      <c r="D125" s="274"/>
      <c r="E125" s="274"/>
      <c r="F125" s="229" t="s">
        <v>248</v>
      </c>
      <c r="G125" s="119"/>
      <c r="H125" s="119"/>
      <c r="I125" s="160">
        <v>3.0000000000000001E-3</v>
      </c>
      <c r="J125" s="121"/>
      <c r="K125" s="119"/>
      <c r="L125" s="121"/>
      <c r="M125" s="119"/>
      <c r="N125" s="122"/>
      <c r="AE125" s="117"/>
      <c r="AF125" s="123" t="s">
        <v>541</v>
      </c>
      <c r="AJ125" s="123"/>
    </row>
    <row r="126" spans="1:38" s="169" customFormat="1" ht="15" x14ac:dyDescent="0.25">
      <c r="A126" s="158"/>
      <c r="B126" s="230"/>
      <c r="C126" s="277" t="s">
        <v>542</v>
      </c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81"/>
      <c r="AE126" s="117"/>
      <c r="AF126" s="123"/>
      <c r="AJ126" s="123"/>
      <c r="AL126" s="106" t="s">
        <v>542</v>
      </c>
    </row>
    <row r="127" spans="1:38" s="169" customFormat="1" ht="15" x14ac:dyDescent="0.25">
      <c r="A127" s="124"/>
      <c r="B127" s="230" t="s">
        <v>344</v>
      </c>
      <c r="C127" s="267" t="s">
        <v>26</v>
      </c>
      <c r="D127" s="267"/>
      <c r="E127" s="267"/>
      <c r="F127" s="231"/>
      <c r="G127" s="125"/>
      <c r="H127" s="125"/>
      <c r="I127" s="125"/>
      <c r="J127" s="126">
        <v>147.80000000000001</v>
      </c>
      <c r="K127" s="125"/>
      <c r="L127" s="126">
        <v>0.44</v>
      </c>
      <c r="M127" s="127">
        <v>42.78</v>
      </c>
      <c r="N127" s="163">
        <v>18.82</v>
      </c>
      <c r="AE127" s="117"/>
      <c r="AF127" s="123"/>
      <c r="AG127" s="106" t="s">
        <v>26</v>
      </c>
      <c r="AJ127" s="123"/>
    </row>
    <row r="128" spans="1:38" s="169" customFormat="1" ht="15" x14ac:dyDescent="0.25">
      <c r="A128" s="124"/>
      <c r="B128" s="230" t="s">
        <v>354</v>
      </c>
      <c r="C128" s="267" t="s">
        <v>4</v>
      </c>
      <c r="D128" s="267"/>
      <c r="E128" s="267"/>
      <c r="F128" s="231"/>
      <c r="G128" s="125"/>
      <c r="H128" s="125"/>
      <c r="I128" s="125"/>
      <c r="J128" s="126">
        <v>332.33</v>
      </c>
      <c r="K128" s="125"/>
      <c r="L128" s="126">
        <v>1</v>
      </c>
      <c r="M128" s="127">
        <v>14.05</v>
      </c>
      <c r="N128" s="163">
        <v>14.05</v>
      </c>
      <c r="AE128" s="117"/>
      <c r="AF128" s="123"/>
      <c r="AG128" s="106" t="s">
        <v>4</v>
      </c>
      <c r="AJ128" s="123"/>
    </row>
    <row r="129" spans="1:38" s="169" customFormat="1" ht="15" x14ac:dyDescent="0.25">
      <c r="A129" s="124"/>
      <c r="B129" s="230" t="s">
        <v>355</v>
      </c>
      <c r="C129" s="267" t="s">
        <v>187</v>
      </c>
      <c r="D129" s="267"/>
      <c r="E129" s="267"/>
      <c r="F129" s="231"/>
      <c r="G129" s="125"/>
      <c r="H129" s="125"/>
      <c r="I129" s="125"/>
      <c r="J129" s="126">
        <v>54.19</v>
      </c>
      <c r="K129" s="125"/>
      <c r="L129" s="126">
        <v>0.16</v>
      </c>
      <c r="M129" s="127">
        <v>42.78</v>
      </c>
      <c r="N129" s="163">
        <v>6.84</v>
      </c>
      <c r="AE129" s="117"/>
      <c r="AF129" s="123"/>
      <c r="AG129" s="106" t="s">
        <v>187</v>
      </c>
      <c r="AJ129" s="123"/>
    </row>
    <row r="130" spans="1:38" s="169" customFormat="1" ht="15" x14ac:dyDescent="0.25">
      <c r="A130" s="124"/>
      <c r="B130" s="230" t="s">
        <v>372</v>
      </c>
      <c r="C130" s="267" t="s">
        <v>394</v>
      </c>
      <c r="D130" s="267"/>
      <c r="E130" s="267"/>
      <c r="F130" s="231"/>
      <c r="G130" s="125"/>
      <c r="H130" s="125"/>
      <c r="I130" s="125"/>
      <c r="J130" s="126">
        <v>198.29</v>
      </c>
      <c r="K130" s="133">
        <v>0</v>
      </c>
      <c r="L130" s="126">
        <v>0</v>
      </c>
      <c r="M130" s="127">
        <v>8.39</v>
      </c>
      <c r="N130" s="130"/>
      <c r="AE130" s="117"/>
      <c r="AF130" s="123"/>
      <c r="AG130" s="106" t="s">
        <v>394</v>
      </c>
      <c r="AJ130" s="123"/>
    </row>
    <row r="131" spans="1:38" s="169" customFormat="1" ht="15" x14ac:dyDescent="0.25">
      <c r="A131" s="232"/>
      <c r="B131" s="230"/>
      <c r="C131" s="267" t="s">
        <v>345</v>
      </c>
      <c r="D131" s="267"/>
      <c r="E131" s="267"/>
      <c r="F131" s="231" t="s">
        <v>346</v>
      </c>
      <c r="G131" s="156">
        <v>16.100000000000001</v>
      </c>
      <c r="H131" s="125"/>
      <c r="I131" s="170">
        <v>4.8300000000000003E-2</v>
      </c>
      <c r="J131" s="129"/>
      <c r="K131" s="125"/>
      <c r="L131" s="129"/>
      <c r="M131" s="125"/>
      <c r="N131" s="130"/>
      <c r="AE131" s="117"/>
      <c r="AF131" s="123"/>
      <c r="AH131" s="106" t="s">
        <v>345</v>
      </c>
      <c r="AJ131" s="123"/>
    </row>
    <row r="132" spans="1:38" s="169" customFormat="1" ht="15" x14ac:dyDescent="0.25">
      <c r="A132" s="232"/>
      <c r="B132" s="230"/>
      <c r="C132" s="267" t="s">
        <v>347</v>
      </c>
      <c r="D132" s="267"/>
      <c r="E132" s="267"/>
      <c r="F132" s="231" t="s">
        <v>346</v>
      </c>
      <c r="G132" s="127">
        <v>4.4400000000000004</v>
      </c>
      <c r="H132" s="125"/>
      <c r="I132" s="243">
        <v>1.332E-2</v>
      </c>
      <c r="J132" s="129"/>
      <c r="K132" s="125"/>
      <c r="L132" s="129"/>
      <c r="M132" s="125"/>
      <c r="N132" s="130"/>
      <c r="AE132" s="117"/>
      <c r="AF132" s="123"/>
      <c r="AH132" s="106" t="s">
        <v>347</v>
      </c>
      <c r="AJ132" s="123"/>
    </row>
    <row r="133" spans="1:38" s="169" customFormat="1" ht="15" x14ac:dyDescent="0.25">
      <c r="A133" s="124"/>
      <c r="B133" s="230"/>
      <c r="C133" s="275" t="s">
        <v>348</v>
      </c>
      <c r="D133" s="275"/>
      <c r="E133" s="275"/>
      <c r="F133" s="233"/>
      <c r="G133" s="131"/>
      <c r="H133" s="131"/>
      <c r="I133" s="131"/>
      <c r="J133" s="132">
        <v>678.42</v>
      </c>
      <c r="K133" s="131"/>
      <c r="L133" s="132">
        <v>1.44</v>
      </c>
      <c r="M133" s="131"/>
      <c r="N133" s="234">
        <v>32.869999999999997</v>
      </c>
      <c r="AE133" s="117"/>
      <c r="AF133" s="123"/>
      <c r="AI133" s="106" t="s">
        <v>348</v>
      </c>
      <c r="AJ133" s="123"/>
    </row>
    <row r="134" spans="1:38" s="169" customFormat="1" ht="15" x14ac:dyDescent="0.25">
      <c r="A134" s="232"/>
      <c r="B134" s="230"/>
      <c r="C134" s="267" t="s">
        <v>349</v>
      </c>
      <c r="D134" s="267"/>
      <c r="E134" s="267"/>
      <c r="F134" s="231"/>
      <c r="G134" s="125"/>
      <c r="H134" s="125"/>
      <c r="I134" s="125"/>
      <c r="J134" s="129"/>
      <c r="K134" s="125"/>
      <c r="L134" s="126">
        <v>0.6</v>
      </c>
      <c r="M134" s="125"/>
      <c r="N134" s="163">
        <v>25.66</v>
      </c>
      <c r="AE134" s="117"/>
      <c r="AF134" s="123"/>
      <c r="AH134" s="106" t="s">
        <v>349</v>
      </c>
      <c r="AJ134" s="123"/>
    </row>
    <row r="135" spans="1:38" s="169" customFormat="1" ht="22.5" x14ac:dyDescent="0.25">
      <c r="A135" s="232"/>
      <c r="B135" s="230" t="s">
        <v>350</v>
      </c>
      <c r="C135" s="267" t="s">
        <v>351</v>
      </c>
      <c r="D135" s="267"/>
      <c r="E135" s="267"/>
      <c r="F135" s="231" t="s">
        <v>182</v>
      </c>
      <c r="G135" s="133">
        <v>104</v>
      </c>
      <c r="H135" s="125"/>
      <c r="I135" s="133">
        <v>104</v>
      </c>
      <c r="J135" s="129"/>
      <c r="K135" s="125"/>
      <c r="L135" s="126">
        <v>0.62</v>
      </c>
      <c r="M135" s="125"/>
      <c r="N135" s="163">
        <v>26.69</v>
      </c>
      <c r="AE135" s="117"/>
      <c r="AF135" s="123"/>
      <c r="AH135" s="106" t="s">
        <v>351</v>
      </c>
      <c r="AJ135" s="123"/>
    </row>
    <row r="136" spans="1:38" s="169" customFormat="1" ht="22.5" x14ac:dyDescent="0.25">
      <c r="A136" s="232"/>
      <c r="B136" s="230" t="s">
        <v>352</v>
      </c>
      <c r="C136" s="267" t="s">
        <v>353</v>
      </c>
      <c r="D136" s="267"/>
      <c r="E136" s="267"/>
      <c r="F136" s="231" t="s">
        <v>182</v>
      </c>
      <c r="G136" s="133">
        <v>60</v>
      </c>
      <c r="H136" s="125"/>
      <c r="I136" s="133">
        <v>60</v>
      </c>
      <c r="J136" s="129"/>
      <c r="K136" s="125"/>
      <c r="L136" s="126">
        <v>0.36</v>
      </c>
      <c r="M136" s="125"/>
      <c r="N136" s="163">
        <v>15.4</v>
      </c>
      <c r="AE136" s="117"/>
      <c r="AF136" s="123"/>
      <c r="AH136" s="106" t="s">
        <v>353</v>
      </c>
      <c r="AJ136" s="123"/>
    </row>
    <row r="137" spans="1:38" s="169" customFormat="1" ht="15" x14ac:dyDescent="0.25">
      <c r="A137" s="134"/>
      <c r="B137" s="235"/>
      <c r="C137" s="274" t="s">
        <v>181</v>
      </c>
      <c r="D137" s="274"/>
      <c r="E137" s="274"/>
      <c r="F137" s="229"/>
      <c r="G137" s="119"/>
      <c r="H137" s="119"/>
      <c r="I137" s="119"/>
      <c r="J137" s="121"/>
      <c r="K137" s="119"/>
      <c r="L137" s="135">
        <v>2.42</v>
      </c>
      <c r="M137" s="131"/>
      <c r="N137" s="159">
        <v>74.959999999999994</v>
      </c>
      <c r="AE137" s="117"/>
      <c r="AF137" s="123"/>
      <c r="AJ137" s="123" t="s">
        <v>181</v>
      </c>
    </row>
    <row r="138" spans="1:38" s="169" customFormat="1" ht="34.5" x14ac:dyDescent="0.25">
      <c r="A138" s="118" t="s">
        <v>459</v>
      </c>
      <c r="B138" s="228" t="s">
        <v>543</v>
      </c>
      <c r="C138" s="274" t="s">
        <v>544</v>
      </c>
      <c r="D138" s="274"/>
      <c r="E138" s="274"/>
      <c r="F138" s="229" t="s">
        <v>448</v>
      </c>
      <c r="G138" s="119"/>
      <c r="H138" s="119"/>
      <c r="I138" s="172">
        <v>0.2906686</v>
      </c>
      <c r="J138" s="135">
        <v>22.55</v>
      </c>
      <c r="K138" s="119"/>
      <c r="L138" s="135">
        <v>6.55</v>
      </c>
      <c r="M138" s="137">
        <v>8.39</v>
      </c>
      <c r="N138" s="159">
        <v>54.95</v>
      </c>
      <c r="AE138" s="117"/>
      <c r="AF138" s="123" t="s">
        <v>544</v>
      </c>
      <c r="AJ138" s="123"/>
    </row>
    <row r="139" spans="1:38" s="169" customFormat="1" ht="15" x14ac:dyDescent="0.25">
      <c r="A139" s="134"/>
      <c r="B139" s="235"/>
      <c r="C139" s="267" t="s">
        <v>545</v>
      </c>
      <c r="D139" s="267"/>
      <c r="E139" s="267"/>
      <c r="F139" s="267"/>
      <c r="G139" s="267"/>
      <c r="H139" s="267"/>
      <c r="I139" s="267"/>
      <c r="J139" s="267"/>
      <c r="K139" s="267"/>
      <c r="L139" s="267"/>
      <c r="M139" s="267"/>
      <c r="N139" s="280"/>
      <c r="AE139" s="117"/>
      <c r="AF139" s="123"/>
      <c r="AJ139" s="123"/>
      <c r="AK139" s="106" t="s">
        <v>545</v>
      </c>
    </row>
    <row r="140" spans="1:38" s="169" customFormat="1" ht="15" x14ac:dyDescent="0.25">
      <c r="A140" s="134"/>
      <c r="B140" s="235"/>
      <c r="C140" s="274" t="s">
        <v>181</v>
      </c>
      <c r="D140" s="274"/>
      <c r="E140" s="274"/>
      <c r="F140" s="229"/>
      <c r="G140" s="119"/>
      <c r="H140" s="119"/>
      <c r="I140" s="119"/>
      <c r="J140" s="121"/>
      <c r="K140" s="119"/>
      <c r="L140" s="135">
        <v>6.55</v>
      </c>
      <c r="M140" s="131"/>
      <c r="N140" s="159">
        <v>54.95</v>
      </c>
      <c r="AE140" s="117"/>
      <c r="AF140" s="123"/>
      <c r="AJ140" s="123" t="s">
        <v>181</v>
      </c>
    </row>
    <row r="141" spans="1:38" s="169" customFormat="1" ht="34.5" x14ac:dyDescent="0.25">
      <c r="A141" s="118" t="s">
        <v>461</v>
      </c>
      <c r="B141" s="228" t="s">
        <v>446</v>
      </c>
      <c r="C141" s="274" t="s">
        <v>447</v>
      </c>
      <c r="D141" s="274"/>
      <c r="E141" s="274"/>
      <c r="F141" s="229" t="s">
        <v>448</v>
      </c>
      <c r="G141" s="119"/>
      <c r="H141" s="119"/>
      <c r="I141" s="172">
        <v>0.2906686</v>
      </c>
      <c r="J141" s="135">
        <v>86.21</v>
      </c>
      <c r="K141" s="119"/>
      <c r="L141" s="135">
        <v>25.06</v>
      </c>
      <c r="M141" s="137">
        <v>14.05</v>
      </c>
      <c r="N141" s="159">
        <v>352.09</v>
      </c>
      <c r="AE141" s="117"/>
      <c r="AF141" s="123" t="s">
        <v>447</v>
      </c>
      <c r="AJ141" s="123"/>
    </row>
    <row r="142" spans="1:38" s="169" customFormat="1" ht="15" x14ac:dyDescent="0.25">
      <c r="A142" s="134"/>
      <c r="B142" s="235"/>
      <c r="C142" s="274" t="s">
        <v>181</v>
      </c>
      <c r="D142" s="274"/>
      <c r="E142" s="274"/>
      <c r="F142" s="229"/>
      <c r="G142" s="119"/>
      <c r="H142" s="119"/>
      <c r="I142" s="119"/>
      <c r="J142" s="121"/>
      <c r="K142" s="119"/>
      <c r="L142" s="135">
        <v>25.06</v>
      </c>
      <c r="M142" s="131"/>
      <c r="N142" s="159">
        <v>352.09</v>
      </c>
      <c r="AE142" s="117"/>
      <c r="AF142" s="123"/>
      <c r="AJ142" s="123" t="s">
        <v>181</v>
      </c>
    </row>
    <row r="143" spans="1:38" s="169" customFormat="1" ht="23.25" x14ac:dyDescent="0.25">
      <c r="A143" s="118" t="s">
        <v>462</v>
      </c>
      <c r="B143" s="228" t="s">
        <v>449</v>
      </c>
      <c r="C143" s="274" t="s">
        <v>450</v>
      </c>
      <c r="D143" s="274"/>
      <c r="E143" s="274"/>
      <c r="F143" s="229" t="s">
        <v>448</v>
      </c>
      <c r="G143" s="119"/>
      <c r="H143" s="119"/>
      <c r="I143" s="172">
        <v>0.2906686</v>
      </c>
      <c r="J143" s="135">
        <v>0.37</v>
      </c>
      <c r="K143" s="120">
        <v>213</v>
      </c>
      <c r="L143" s="135">
        <v>22.91</v>
      </c>
      <c r="M143" s="137">
        <v>14.05</v>
      </c>
      <c r="N143" s="159">
        <v>321.89</v>
      </c>
      <c r="AE143" s="117"/>
      <c r="AF143" s="123" t="s">
        <v>450</v>
      </c>
      <c r="AJ143" s="123"/>
    </row>
    <row r="144" spans="1:38" s="169" customFormat="1" ht="15" x14ac:dyDescent="0.25">
      <c r="A144" s="158"/>
      <c r="B144" s="230"/>
      <c r="C144" s="277" t="s">
        <v>546</v>
      </c>
      <c r="D144" s="277"/>
      <c r="E144" s="277"/>
      <c r="F144" s="277"/>
      <c r="G144" s="277"/>
      <c r="H144" s="277"/>
      <c r="I144" s="277"/>
      <c r="J144" s="277"/>
      <c r="K144" s="277"/>
      <c r="L144" s="277"/>
      <c r="M144" s="277"/>
      <c r="N144" s="281"/>
      <c r="AE144" s="117"/>
      <c r="AF144" s="123"/>
      <c r="AJ144" s="123"/>
      <c r="AL144" s="106" t="s">
        <v>546</v>
      </c>
    </row>
    <row r="145" spans="1:40" s="169" customFormat="1" ht="15" x14ac:dyDescent="0.25">
      <c r="A145" s="134"/>
      <c r="B145" s="235"/>
      <c r="C145" s="274" t="s">
        <v>181</v>
      </c>
      <c r="D145" s="274"/>
      <c r="E145" s="274"/>
      <c r="F145" s="229"/>
      <c r="G145" s="119"/>
      <c r="H145" s="119"/>
      <c r="I145" s="119"/>
      <c r="J145" s="121"/>
      <c r="K145" s="119"/>
      <c r="L145" s="135">
        <v>22.91</v>
      </c>
      <c r="M145" s="131"/>
      <c r="N145" s="159">
        <v>321.89</v>
      </c>
      <c r="AE145" s="117"/>
      <c r="AF145" s="123"/>
      <c r="AJ145" s="123" t="s">
        <v>181</v>
      </c>
    </row>
    <row r="146" spans="1:40" s="169" customFormat="1" ht="0" hidden="1" customHeight="1" x14ac:dyDescent="0.25">
      <c r="A146" s="138"/>
      <c r="B146" s="152"/>
      <c r="C146" s="152"/>
      <c r="D146" s="152"/>
      <c r="E146" s="152"/>
      <c r="F146" s="139"/>
      <c r="G146" s="139"/>
      <c r="H146" s="139"/>
      <c r="I146" s="139"/>
      <c r="J146" s="140"/>
      <c r="K146" s="139"/>
      <c r="L146" s="140"/>
      <c r="M146" s="125"/>
      <c r="N146" s="140"/>
      <c r="AE146" s="117"/>
      <c r="AF146" s="123"/>
      <c r="AJ146" s="123"/>
    </row>
    <row r="147" spans="1:40" s="169" customFormat="1" ht="15" x14ac:dyDescent="0.25">
      <c r="A147" s="141"/>
      <c r="B147" s="238"/>
      <c r="C147" s="274" t="s">
        <v>451</v>
      </c>
      <c r="D147" s="274"/>
      <c r="E147" s="274"/>
      <c r="F147" s="274"/>
      <c r="G147" s="274"/>
      <c r="H147" s="274"/>
      <c r="I147" s="274"/>
      <c r="J147" s="274"/>
      <c r="K147" s="274"/>
      <c r="L147" s="142"/>
      <c r="M147" s="143"/>
      <c r="N147" s="144"/>
      <c r="AE147" s="117"/>
      <c r="AF147" s="123"/>
      <c r="AJ147" s="123"/>
      <c r="AM147" s="123" t="s">
        <v>451</v>
      </c>
    </row>
    <row r="148" spans="1:40" s="169" customFormat="1" ht="15" x14ac:dyDescent="0.25">
      <c r="A148" s="145"/>
      <c r="B148" s="230"/>
      <c r="C148" s="267" t="s">
        <v>356</v>
      </c>
      <c r="D148" s="267"/>
      <c r="E148" s="267"/>
      <c r="F148" s="267"/>
      <c r="G148" s="267"/>
      <c r="H148" s="267"/>
      <c r="I148" s="267"/>
      <c r="J148" s="267"/>
      <c r="K148" s="267"/>
      <c r="L148" s="146">
        <v>3772.5</v>
      </c>
      <c r="M148" s="147"/>
      <c r="N148" s="150"/>
      <c r="AE148" s="117"/>
      <c r="AF148" s="123"/>
      <c r="AJ148" s="123"/>
      <c r="AM148" s="123"/>
      <c r="AN148" s="106" t="s">
        <v>356</v>
      </c>
    </row>
    <row r="149" spans="1:40" s="169" customFormat="1" ht="15" x14ac:dyDescent="0.25">
      <c r="A149" s="145"/>
      <c r="B149" s="230"/>
      <c r="C149" s="267" t="s">
        <v>357</v>
      </c>
      <c r="D149" s="267"/>
      <c r="E149" s="267"/>
      <c r="F149" s="267"/>
      <c r="G149" s="267"/>
      <c r="H149" s="267"/>
      <c r="I149" s="267"/>
      <c r="J149" s="267"/>
      <c r="K149" s="267"/>
      <c r="L149" s="149"/>
      <c r="M149" s="147"/>
      <c r="N149" s="150"/>
      <c r="AE149" s="117"/>
      <c r="AF149" s="123"/>
      <c r="AJ149" s="123"/>
      <c r="AM149" s="123"/>
      <c r="AN149" s="106" t="s">
        <v>357</v>
      </c>
    </row>
    <row r="150" spans="1:40" s="169" customFormat="1" ht="15" x14ac:dyDescent="0.25">
      <c r="A150" s="145"/>
      <c r="B150" s="230"/>
      <c r="C150" s="267" t="s">
        <v>358</v>
      </c>
      <c r="D150" s="267"/>
      <c r="E150" s="267"/>
      <c r="F150" s="267"/>
      <c r="G150" s="267"/>
      <c r="H150" s="267"/>
      <c r="I150" s="267"/>
      <c r="J150" s="267"/>
      <c r="K150" s="267"/>
      <c r="L150" s="151">
        <v>40.44</v>
      </c>
      <c r="M150" s="147"/>
      <c r="N150" s="150"/>
      <c r="AE150" s="117"/>
      <c r="AF150" s="123"/>
      <c r="AJ150" s="123"/>
      <c r="AM150" s="123"/>
      <c r="AN150" s="106" t="s">
        <v>358</v>
      </c>
    </row>
    <row r="151" spans="1:40" s="169" customFormat="1" ht="15" x14ac:dyDescent="0.25">
      <c r="A151" s="145"/>
      <c r="B151" s="230"/>
      <c r="C151" s="267" t="s">
        <v>359</v>
      </c>
      <c r="D151" s="267"/>
      <c r="E151" s="267"/>
      <c r="F151" s="267"/>
      <c r="G151" s="267"/>
      <c r="H151" s="267"/>
      <c r="I151" s="267"/>
      <c r="J151" s="267"/>
      <c r="K151" s="267"/>
      <c r="L151" s="151">
        <v>242.1</v>
      </c>
      <c r="M151" s="147"/>
      <c r="N151" s="150"/>
      <c r="AE151" s="117"/>
      <c r="AF151" s="123"/>
      <c r="AJ151" s="123"/>
      <c r="AM151" s="123"/>
      <c r="AN151" s="106" t="s">
        <v>359</v>
      </c>
    </row>
    <row r="152" spans="1:40" s="169" customFormat="1" ht="15" x14ac:dyDescent="0.25">
      <c r="A152" s="145"/>
      <c r="B152" s="230"/>
      <c r="C152" s="267" t="s">
        <v>360</v>
      </c>
      <c r="D152" s="267"/>
      <c r="E152" s="267"/>
      <c r="F152" s="267"/>
      <c r="G152" s="267"/>
      <c r="H152" s="267"/>
      <c r="I152" s="267"/>
      <c r="J152" s="267"/>
      <c r="K152" s="267"/>
      <c r="L152" s="151">
        <v>21.66</v>
      </c>
      <c r="M152" s="147"/>
      <c r="N152" s="150"/>
      <c r="AE152" s="117"/>
      <c r="AF152" s="123"/>
      <c r="AJ152" s="123"/>
      <c r="AM152" s="123"/>
      <c r="AN152" s="106" t="s">
        <v>360</v>
      </c>
    </row>
    <row r="153" spans="1:40" s="169" customFormat="1" ht="15" x14ac:dyDescent="0.25">
      <c r="A153" s="145"/>
      <c r="B153" s="230"/>
      <c r="C153" s="267" t="s">
        <v>361</v>
      </c>
      <c r="D153" s="267"/>
      <c r="E153" s="267"/>
      <c r="F153" s="267"/>
      <c r="G153" s="267"/>
      <c r="H153" s="267"/>
      <c r="I153" s="267"/>
      <c r="J153" s="267"/>
      <c r="K153" s="267"/>
      <c r="L153" s="146">
        <v>3489.96</v>
      </c>
      <c r="M153" s="147"/>
      <c r="N153" s="150"/>
      <c r="AE153" s="117"/>
      <c r="AF153" s="123"/>
      <c r="AJ153" s="123"/>
      <c r="AM153" s="123"/>
      <c r="AN153" s="106" t="s">
        <v>361</v>
      </c>
    </row>
    <row r="154" spans="1:40" s="169" customFormat="1" ht="15" x14ac:dyDescent="0.25">
      <c r="A154" s="145"/>
      <c r="B154" s="230"/>
      <c r="C154" s="267" t="s">
        <v>362</v>
      </c>
      <c r="D154" s="267"/>
      <c r="E154" s="267"/>
      <c r="F154" s="267"/>
      <c r="G154" s="267"/>
      <c r="H154" s="267"/>
      <c r="I154" s="267"/>
      <c r="J154" s="267"/>
      <c r="K154" s="267"/>
      <c r="L154" s="146">
        <v>3874.33</v>
      </c>
      <c r="M154" s="147"/>
      <c r="N154" s="150"/>
      <c r="AE154" s="117"/>
      <c r="AF154" s="123"/>
      <c r="AJ154" s="123"/>
      <c r="AM154" s="123"/>
      <c r="AN154" s="106" t="s">
        <v>362</v>
      </c>
    </row>
    <row r="155" spans="1:40" s="169" customFormat="1" ht="15" x14ac:dyDescent="0.25">
      <c r="A155" s="145"/>
      <c r="B155" s="230"/>
      <c r="C155" s="267" t="s">
        <v>452</v>
      </c>
      <c r="D155" s="267"/>
      <c r="E155" s="267"/>
      <c r="F155" s="267"/>
      <c r="G155" s="267"/>
      <c r="H155" s="267"/>
      <c r="I155" s="267"/>
      <c r="J155" s="267"/>
      <c r="K155" s="267"/>
      <c r="L155" s="146">
        <v>3826.36</v>
      </c>
      <c r="M155" s="147"/>
      <c r="N155" s="150"/>
      <c r="AE155" s="117"/>
      <c r="AF155" s="123"/>
      <c r="AJ155" s="123"/>
      <c r="AM155" s="123"/>
      <c r="AN155" s="106" t="s">
        <v>452</v>
      </c>
    </row>
    <row r="156" spans="1:40" s="169" customFormat="1" ht="15" x14ac:dyDescent="0.25">
      <c r="A156" s="145"/>
      <c r="B156" s="230"/>
      <c r="C156" s="267" t="s">
        <v>421</v>
      </c>
      <c r="D156" s="267"/>
      <c r="E156" s="267"/>
      <c r="F156" s="267"/>
      <c r="G156" s="267"/>
      <c r="H156" s="267"/>
      <c r="I156" s="267"/>
      <c r="J156" s="267"/>
      <c r="K156" s="267"/>
      <c r="L156" s="149"/>
      <c r="M156" s="147"/>
      <c r="N156" s="150"/>
      <c r="AE156" s="117"/>
      <c r="AF156" s="123"/>
      <c r="AJ156" s="123"/>
      <c r="AM156" s="123"/>
      <c r="AN156" s="106" t="s">
        <v>421</v>
      </c>
    </row>
    <row r="157" spans="1:40" s="169" customFormat="1" ht="15" x14ac:dyDescent="0.25">
      <c r="A157" s="145"/>
      <c r="B157" s="230"/>
      <c r="C157" s="267" t="s">
        <v>422</v>
      </c>
      <c r="D157" s="267"/>
      <c r="E157" s="267"/>
      <c r="F157" s="267"/>
      <c r="G157" s="267"/>
      <c r="H157" s="267"/>
      <c r="I157" s="267"/>
      <c r="J157" s="267"/>
      <c r="K157" s="267"/>
      <c r="L157" s="151">
        <v>40.44</v>
      </c>
      <c r="M157" s="147"/>
      <c r="N157" s="150"/>
      <c r="AE157" s="117"/>
      <c r="AF157" s="123"/>
      <c r="AJ157" s="123"/>
      <c r="AM157" s="123"/>
      <c r="AN157" s="106" t="s">
        <v>422</v>
      </c>
    </row>
    <row r="158" spans="1:40" s="169" customFormat="1" ht="15" x14ac:dyDescent="0.25">
      <c r="A158" s="145"/>
      <c r="B158" s="230"/>
      <c r="C158" s="267" t="s">
        <v>453</v>
      </c>
      <c r="D158" s="267"/>
      <c r="E158" s="267"/>
      <c r="F158" s="267"/>
      <c r="G158" s="267"/>
      <c r="H158" s="267"/>
      <c r="I158" s="267"/>
      <c r="J158" s="267"/>
      <c r="K158" s="267"/>
      <c r="L158" s="151">
        <v>194.13</v>
      </c>
      <c r="M158" s="147"/>
      <c r="N158" s="150"/>
      <c r="AE158" s="117"/>
      <c r="AF158" s="123"/>
      <c r="AJ158" s="123"/>
      <c r="AM158" s="123"/>
      <c r="AN158" s="106" t="s">
        <v>453</v>
      </c>
    </row>
    <row r="159" spans="1:40" s="169" customFormat="1" ht="15" x14ac:dyDescent="0.25">
      <c r="A159" s="145"/>
      <c r="B159" s="230"/>
      <c r="C159" s="267" t="s">
        <v>454</v>
      </c>
      <c r="D159" s="267"/>
      <c r="E159" s="267"/>
      <c r="F159" s="267"/>
      <c r="G159" s="267"/>
      <c r="H159" s="267"/>
      <c r="I159" s="267"/>
      <c r="J159" s="267"/>
      <c r="K159" s="267"/>
      <c r="L159" s="151">
        <v>21.66</v>
      </c>
      <c r="M159" s="147"/>
      <c r="N159" s="150"/>
      <c r="AE159" s="117"/>
      <c r="AF159" s="123"/>
      <c r="AJ159" s="123"/>
      <c r="AM159" s="123"/>
      <c r="AN159" s="106" t="s">
        <v>454</v>
      </c>
    </row>
    <row r="160" spans="1:40" s="169" customFormat="1" ht="15" x14ac:dyDescent="0.25">
      <c r="A160" s="145"/>
      <c r="B160" s="230"/>
      <c r="C160" s="267" t="s">
        <v>455</v>
      </c>
      <c r="D160" s="267"/>
      <c r="E160" s="267"/>
      <c r="F160" s="267"/>
      <c r="G160" s="267"/>
      <c r="H160" s="267"/>
      <c r="I160" s="267"/>
      <c r="J160" s="267"/>
      <c r="K160" s="267"/>
      <c r="L160" s="146">
        <v>3489.96</v>
      </c>
      <c r="M160" s="147"/>
      <c r="N160" s="150"/>
      <c r="AE160" s="117"/>
      <c r="AF160" s="123"/>
      <c r="AJ160" s="123"/>
      <c r="AM160" s="123"/>
      <c r="AN160" s="106" t="s">
        <v>455</v>
      </c>
    </row>
    <row r="161" spans="1:41" s="169" customFormat="1" ht="15" x14ac:dyDescent="0.25">
      <c r="A161" s="145"/>
      <c r="B161" s="230"/>
      <c r="C161" s="267" t="s">
        <v>423</v>
      </c>
      <c r="D161" s="267"/>
      <c r="E161" s="267"/>
      <c r="F161" s="267"/>
      <c r="G161" s="267"/>
      <c r="H161" s="267"/>
      <c r="I161" s="267"/>
      <c r="J161" s="267"/>
      <c r="K161" s="267"/>
      <c r="L161" s="151">
        <v>64.569999999999993</v>
      </c>
      <c r="M161" s="147"/>
      <c r="N161" s="150"/>
      <c r="AE161" s="117"/>
      <c r="AF161" s="123"/>
      <c r="AJ161" s="123"/>
      <c r="AM161" s="123"/>
      <c r="AN161" s="106" t="s">
        <v>423</v>
      </c>
    </row>
    <row r="162" spans="1:41" s="169" customFormat="1" ht="15" x14ac:dyDescent="0.25">
      <c r="A162" s="145"/>
      <c r="B162" s="230"/>
      <c r="C162" s="267" t="s">
        <v>424</v>
      </c>
      <c r="D162" s="267"/>
      <c r="E162" s="267"/>
      <c r="F162" s="267"/>
      <c r="G162" s="267"/>
      <c r="H162" s="267"/>
      <c r="I162" s="267"/>
      <c r="J162" s="267"/>
      <c r="K162" s="267"/>
      <c r="L162" s="151">
        <v>37.26</v>
      </c>
      <c r="M162" s="147"/>
      <c r="N162" s="150"/>
      <c r="AE162" s="117"/>
      <c r="AF162" s="123"/>
      <c r="AJ162" s="123"/>
      <c r="AM162" s="123"/>
      <c r="AN162" s="106" t="s">
        <v>424</v>
      </c>
    </row>
    <row r="163" spans="1:41" s="169" customFormat="1" ht="15" x14ac:dyDescent="0.25">
      <c r="A163" s="145"/>
      <c r="B163" s="230"/>
      <c r="C163" s="267" t="s">
        <v>456</v>
      </c>
      <c r="D163" s="267"/>
      <c r="E163" s="267"/>
      <c r="F163" s="267"/>
      <c r="G163" s="267"/>
      <c r="H163" s="267"/>
      <c r="I163" s="267"/>
      <c r="J163" s="267"/>
      <c r="K163" s="267"/>
      <c r="L163" s="151">
        <v>47.97</v>
      </c>
      <c r="M163" s="147"/>
      <c r="N163" s="150"/>
      <c r="AE163" s="117"/>
      <c r="AF163" s="123"/>
      <c r="AJ163" s="123"/>
      <c r="AM163" s="123"/>
      <c r="AN163" s="106" t="s">
        <v>456</v>
      </c>
    </row>
    <row r="164" spans="1:41" s="169" customFormat="1" ht="15" x14ac:dyDescent="0.25">
      <c r="A164" s="145"/>
      <c r="B164" s="230"/>
      <c r="C164" s="267" t="s">
        <v>369</v>
      </c>
      <c r="D164" s="267"/>
      <c r="E164" s="267"/>
      <c r="F164" s="267"/>
      <c r="G164" s="267"/>
      <c r="H164" s="267"/>
      <c r="I164" s="267"/>
      <c r="J164" s="267"/>
      <c r="K164" s="267"/>
      <c r="L164" s="151">
        <v>62.1</v>
      </c>
      <c r="M164" s="147"/>
      <c r="N164" s="150"/>
      <c r="AE164" s="117"/>
      <c r="AF164" s="123"/>
      <c r="AJ164" s="123"/>
      <c r="AM164" s="123"/>
      <c r="AN164" s="106" t="s">
        <v>369</v>
      </c>
    </row>
    <row r="165" spans="1:41" s="169" customFormat="1" ht="15" x14ac:dyDescent="0.25">
      <c r="A165" s="145"/>
      <c r="B165" s="230"/>
      <c r="C165" s="267" t="s">
        <v>370</v>
      </c>
      <c r="D165" s="267"/>
      <c r="E165" s="267"/>
      <c r="F165" s="267"/>
      <c r="G165" s="267"/>
      <c r="H165" s="267"/>
      <c r="I165" s="267"/>
      <c r="J165" s="267"/>
      <c r="K165" s="267"/>
      <c r="L165" s="151">
        <v>64.569999999999993</v>
      </c>
      <c r="M165" s="147"/>
      <c r="N165" s="150"/>
      <c r="AE165" s="117"/>
      <c r="AF165" s="123"/>
      <c r="AJ165" s="123"/>
      <c r="AM165" s="123"/>
      <c r="AN165" s="106" t="s">
        <v>370</v>
      </c>
    </row>
    <row r="166" spans="1:41" s="169" customFormat="1" ht="15" x14ac:dyDescent="0.25">
      <c r="A166" s="145"/>
      <c r="B166" s="230"/>
      <c r="C166" s="267" t="s">
        <v>371</v>
      </c>
      <c r="D166" s="267"/>
      <c r="E166" s="267"/>
      <c r="F166" s="267"/>
      <c r="G166" s="267"/>
      <c r="H166" s="267"/>
      <c r="I166" s="267"/>
      <c r="J166" s="267"/>
      <c r="K166" s="267"/>
      <c r="L166" s="151">
        <v>37.26</v>
      </c>
      <c r="M166" s="147"/>
      <c r="N166" s="150"/>
      <c r="AE166" s="117"/>
      <c r="AF166" s="123"/>
      <c r="AJ166" s="123"/>
      <c r="AM166" s="123"/>
      <c r="AN166" s="106" t="s">
        <v>371</v>
      </c>
    </row>
    <row r="167" spans="1:41" s="169" customFormat="1" ht="15" x14ac:dyDescent="0.25">
      <c r="A167" s="145"/>
      <c r="B167" s="239"/>
      <c r="C167" s="276" t="s">
        <v>457</v>
      </c>
      <c r="D167" s="276"/>
      <c r="E167" s="276"/>
      <c r="F167" s="276"/>
      <c r="G167" s="276"/>
      <c r="H167" s="276"/>
      <c r="I167" s="276"/>
      <c r="J167" s="276"/>
      <c r="K167" s="276"/>
      <c r="L167" s="153">
        <v>3874.33</v>
      </c>
      <c r="M167" s="154"/>
      <c r="N167" s="244"/>
      <c r="AE167" s="117"/>
      <c r="AF167" s="123"/>
      <c r="AJ167" s="123"/>
      <c r="AM167" s="123"/>
      <c r="AO167" s="123" t="s">
        <v>457</v>
      </c>
    </row>
    <row r="168" spans="1:41" s="169" customFormat="1" ht="15" x14ac:dyDescent="0.25">
      <c r="A168" s="271" t="s">
        <v>547</v>
      </c>
      <c r="B168" s="272"/>
      <c r="C168" s="272"/>
      <c r="D168" s="272"/>
      <c r="E168" s="272"/>
      <c r="F168" s="272"/>
      <c r="G168" s="272"/>
      <c r="H168" s="272"/>
      <c r="I168" s="272"/>
      <c r="J168" s="272"/>
      <c r="K168" s="272"/>
      <c r="L168" s="272"/>
      <c r="M168" s="272"/>
      <c r="N168" s="273"/>
      <c r="AE168" s="117" t="s">
        <v>547</v>
      </c>
      <c r="AF168" s="123"/>
      <c r="AJ168" s="123"/>
      <c r="AM168" s="123"/>
      <c r="AO168" s="123"/>
    </row>
    <row r="169" spans="1:41" s="169" customFormat="1" ht="23.25" x14ac:dyDescent="0.25">
      <c r="A169" s="118" t="s">
        <v>466</v>
      </c>
      <c r="B169" s="228" t="s">
        <v>548</v>
      </c>
      <c r="C169" s="274" t="s">
        <v>549</v>
      </c>
      <c r="D169" s="274"/>
      <c r="E169" s="274"/>
      <c r="F169" s="229" t="s">
        <v>250</v>
      </c>
      <c r="G169" s="119"/>
      <c r="H169" s="119"/>
      <c r="I169" s="120">
        <v>1</v>
      </c>
      <c r="J169" s="135">
        <v>436.6</v>
      </c>
      <c r="K169" s="137">
        <v>1.02</v>
      </c>
      <c r="L169" s="135">
        <v>53.08</v>
      </c>
      <c r="M169" s="137">
        <v>8.39</v>
      </c>
      <c r="N169" s="159">
        <v>445.33</v>
      </c>
      <c r="AE169" s="117"/>
      <c r="AF169" s="123" t="s">
        <v>549</v>
      </c>
      <c r="AJ169" s="123"/>
      <c r="AM169" s="123"/>
      <c r="AO169" s="123"/>
    </row>
    <row r="170" spans="1:41" s="169" customFormat="1" ht="15" x14ac:dyDescent="0.25">
      <c r="A170" s="134"/>
      <c r="B170" s="235"/>
      <c r="C170" s="267" t="s">
        <v>373</v>
      </c>
      <c r="D170" s="267"/>
      <c r="E170" s="267"/>
      <c r="F170" s="267"/>
      <c r="G170" s="267"/>
      <c r="H170" s="267"/>
      <c r="I170" s="267"/>
      <c r="J170" s="267"/>
      <c r="K170" s="267"/>
      <c r="L170" s="267"/>
      <c r="M170" s="267"/>
      <c r="N170" s="280"/>
      <c r="AE170" s="117"/>
      <c r="AF170" s="123"/>
      <c r="AJ170" s="123"/>
      <c r="AK170" s="106" t="s">
        <v>373</v>
      </c>
      <c r="AM170" s="123"/>
      <c r="AO170" s="123"/>
    </row>
    <row r="171" spans="1:41" s="169" customFormat="1" ht="22.5" x14ac:dyDescent="0.25">
      <c r="A171" s="158"/>
      <c r="B171" s="230" t="s">
        <v>374</v>
      </c>
      <c r="C171" s="277" t="s">
        <v>375</v>
      </c>
      <c r="D171" s="277"/>
      <c r="E171" s="277"/>
      <c r="F171" s="277"/>
      <c r="G171" s="277"/>
      <c r="H171" s="277"/>
      <c r="I171" s="277"/>
      <c r="J171" s="277"/>
      <c r="K171" s="277"/>
      <c r="L171" s="277"/>
      <c r="M171" s="277"/>
      <c r="N171" s="281"/>
      <c r="AE171" s="117"/>
      <c r="AF171" s="123"/>
      <c r="AJ171" s="123"/>
      <c r="AL171" s="106" t="s">
        <v>375</v>
      </c>
      <c r="AM171" s="123"/>
      <c r="AO171" s="123"/>
    </row>
    <row r="172" spans="1:41" s="169" customFormat="1" ht="15" x14ac:dyDescent="0.25">
      <c r="A172" s="134"/>
      <c r="B172" s="235"/>
      <c r="C172" s="274" t="s">
        <v>181</v>
      </c>
      <c r="D172" s="274"/>
      <c r="E172" s="274"/>
      <c r="F172" s="229"/>
      <c r="G172" s="119"/>
      <c r="H172" s="119"/>
      <c r="I172" s="119"/>
      <c r="J172" s="121"/>
      <c r="K172" s="119"/>
      <c r="L172" s="135">
        <v>53.08</v>
      </c>
      <c r="M172" s="131"/>
      <c r="N172" s="159">
        <v>445.33</v>
      </c>
      <c r="AE172" s="117"/>
      <c r="AF172" s="123"/>
      <c r="AJ172" s="123" t="s">
        <v>181</v>
      </c>
      <c r="AM172" s="123"/>
      <c r="AO172" s="123"/>
    </row>
    <row r="173" spans="1:41" s="169" customFormat="1" ht="22.5" x14ac:dyDescent="0.25">
      <c r="A173" s="118" t="s">
        <v>469</v>
      </c>
      <c r="B173" s="228" t="s">
        <v>531</v>
      </c>
      <c r="C173" s="274" t="s">
        <v>550</v>
      </c>
      <c r="D173" s="274"/>
      <c r="E173" s="274"/>
      <c r="F173" s="229" t="s">
        <v>250</v>
      </c>
      <c r="G173" s="119"/>
      <c r="H173" s="119"/>
      <c r="I173" s="120">
        <v>1</v>
      </c>
      <c r="J173" s="135">
        <v>10.24</v>
      </c>
      <c r="K173" s="137">
        <v>1.02</v>
      </c>
      <c r="L173" s="135">
        <v>1.24</v>
      </c>
      <c r="M173" s="137">
        <v>8.39</v>
      </c>
      <c r="N173" s="159">
        <v>10.44</v>
      </c>
      <c r="AE173" s="117"/>
      <c r="AF173" s="123" t="s">
        <v>550</v>
      </c>
      <c r="AJ173" s="123"/>
      <c r="AM173" s="123"/>
      <c r="AO173" s="123"/>
    </row>
    <row r="174" spans="1:41" s="169" customFormat="1" ht="15" x14ac:dyDescent="0.25">
      <c r="A174" s="134"/>
      <c r="B174" s="235"/>
      <c r="C174" s="267" t="s">
        <v>373</v>
      </c>
      <c r="D174" s="267"/>
      <c r="E174" s="267"/>
      <c r="F174" s="267"/>
      <c r="G174" s="267"/>
      <c r="H174" s="267"/>
      <c r="I174" s="267"/>
      <c r="J174" s="267"/>
      <c r="K174" s="267"/>
      <c r="L174" s="267"/>
      <c r="M174" s="267"/>
      <c r="N174" s="280"/>
      <c r="AE174" s="117"/>
      <c r="AF174" s="123"/>
      <c r="AJ174" s="123"/>
      <c r="AK174" s="106" t="s">
        <v>373</v>
      </c>
      <c r="AM174" s="123"/>
      <c r="AO174" s="123"/>
    </row>
    <row r="175" spans="1:41" s="169" customFormat="1" ht="22.5" x14ac:dyDescent="0.25">
      <c r="A175" s="158"/>
      <c r="B175" s="230" t="s">
        <v>374</v>
      </c>
      <c r="C175" s="277" t="s">
        <v>375</v>
      </c>
      <c r="D175" s="277"/>
      <c r="E175" s="277"/>
      <c r="F175" s="277"/>
      <c r="G175" s="277"/>
      <c r="H175" s="277"/>
      <c r="I175" s="277"/>
      <c r="J175" s="277"/>
      <c r="K175" s="277"/>
      <c r="L175" s="277"/>
      <c r="M175" s="277"/>
      <c r="N175" s="281"/>
      <c r="AE175" s="117"/>
      <c r="AF175" s="123"/>
      <c r="AJ175" s="123"/>
      <c r="AL175" s="106" t="s">
        <v>375</v>
      </c>
      <c r="AM175" s="123"/>
      <c r="AO175" s="123"/>
    </row>
    <row r="176" spans="1:41" s="169" customFormat="1" ht="15" x14ac:dyDescent="0.25">
      <c r="A176" s="134"/>
      <c r="B176" s="235"/>
      <c r="C176" s="274" t="s">
        <v>181</v>
      </c>
      <c r="D176" s="274"/>
      <c r="E176" s="274"/>
      <c r="F176" s="229"/>
      <c r="G176" s="119"/>
      <c r="H176" s="119"/>
      <c r="I176" s="119"/>
      <c r="J176" s="121"/>
      <c r="K176" s="119"/>
      <c r="L176" s="135">
        <v>1.24</v>
      </c>
      <c r="M176" s="131"/>
      <c r="N176" s="159">
        <v>10.44</v>
      </c>
      <c r="AE176" s="117"/>
      <c r="AF176" s="123"/>
      <c r="AJ176" s="123" t="s">
        <v>181</v>
      </c>
      <c r="AM176" s="123"/>
      <c r="AO176" s="123"/>
    </row>
    <row r="177" spans="1:41" s="169" customFormat="1" ht="0" hidden="1" customHeight="1" x14ac:dyDescent="0.25">
      <c r="A177" s="138"/>
      <c r="B177" s="152"/>
      <c r="C177" s="152"/>
      <c r="D177" s="152"/>
      <c r="E177" s="152"/>
      <c r="F177" s="139"/>
      <c r="G177" s="139"/>
      <c r="H177" s="139"/>
      <c r="I177" s="139"/>
      <c r="J177" s="140"/>
      <c r="K177" s="139"/>
      <c r="L177" s="140"/>
      <c r="M177" s="125"/>
      <c r="N177" s="140"/>
      <c r="AE177" s="117"/>
      <c r="AF177" s="123"/>
      <c r="AJ177" s="123"/>
      <c r="AM177" s="123"/>
      <c r="AO177" s="123"/>
    </row>
    <row r="178" spans="1:41" s="169" customFormat="1" ht="15" x14ac:dyDescent="0.25">
      <c r="A178" s="141"/>
      <c r="B178" s="238"/>
      <c r="C178" s="274" t="s">
        <v>551</v>
      </c>
      <c r="D178" s="274"/>
      <c r="E178" s="274"/>
      <c r="F178" s="274"/>
      <c r="G178" s="274"/>
      <c r="H178" s="274"/>
      <c r="I178" s="274"/>
      <c r="J178" s="274"/>
      <c r="K178" s="274"/>
      <c r="L178" s="142"/>
      <c r="M178" s="143"/>
      <c r="N178" s="144"/>
      <c r="AE178" s="117"/>
      <c r="AF178" s="123"/>
      <c r="AJ178" s="123"/>
      <c r="AM178" s="123" t="s">
        <v>551</v>
      </c>
      <c r="AO178" s="123"/>
    </row>
    <row r="179" spans="1:41" s="169" customFormat="1" ht="15" x14ac:dyDescent="0.25">
      <c r="A179" s="145"/>
      <c r="B179" s="230"/>
      <c r="C179" s="267" t="s">
        <v>356</v>
      </c>
      <c r="D179" s="267"/>
      <c r="E179" s="267"/>
      <c r="F179" s="267"/>
      <c r="G179" s="267"/>
      <c r="H179" s="267"/>
      <c r="I179" s="267"/>
      <c r="J179" s="267"/>
      <c r="K179" s="267"/>
      <c r="L179" s="151">
        <v>54.32</v>
      </c>
      <c r="M179" s="147"/>
      <c r="N179" s="150"/>
      <c r="AE179" s="117"/>
      <c r="AF179" s="123"/>
      <c r="AJ179" s="123"/>
      <c r="AM179" s="123"/>
      <c r="AN179" s="106" t="s">
        <v>356</v>
      </c>
      <c r="AO179" s="123"/>
    </row>
    <row r="180" spans="1:41" s="169" customFormat="1" ht="15" x14ac:dyDescent="0.25">
      <c r="A180" s="145"/>
      <c r="B180" s="230"/>
      <c r="C180" s="267" t="s">
        <v>357</v>
      </c>
      <c r="D180" s="267"/>
      <c r="E180" s="267"/>
      <c r="F180" s="267"/>
      <c r="G180" s="267"/>
      <c r="H180" s="267"/>
      <c r="I180" s="267"/>
      <c r="J180" s="267"/>
      <c r="K180" s="267"/>
      <c r="L180" s="149"/>
      <c r="M180" s="147"/>
      <c r="N180" s="150"/>
      <c r="AE180" s="117"/>
      <c r="AF180" s="123"/>
      <c r="AJ180" s="123"/>
      <c r="AM180" s="123"/>
      <c r="AN180" s="106" t="s">
        <v>357</v>
      </c>
      <c r="AO180" s="123"/>
    </row>
    <row r="181" spans="1:41" s="169" customFormat="1" ht="15" x14ac:dyDescent="0.25">
      <c r="A181" s="145"/>
      <c r="B181" s="230"/>
      <c r="C181" s="267" t="s">
        <v>361</v>
      </c>
      <c r="D181" s="267"/>
      <c r="E181" s="267"/>
      <c r="F181" s="267"/>
      <c r="G181" s="267"/>
      <c r="H181" s="267"/>
      <c r="I181" s="267"/>
      <c r="J181" s="267"/>
      <c r="K181" s="267"/>
      <c r="L181" s="151">
        <v>54.32</v>
      </c>
      <c r="M181" s="147"/>
      <c r="N181" s="150"/>
      <c r="AE181" s="117"/>
      <c r="AF181" s="123"/>
      <c r="AJ181" s="123"/>
      <c r="AM181" s="123"/>
      <c r="AN181" s="106" t="s">
        <v>361</v>
      </c>
      <c r="AO181" s="123"/>
    </row>
    <row r="182" spans="1:41" s="169" customFormat="1" ht="15" x14ac:dyDescent="0.25">
      <c r="A182" s="145"/>
      <c r="B182" s="230"/>
      <c r="C182" s="267" t="s">
        <v>362</v>
      </c>
      <c r="D182" s="267"/>
      <c r="E182" s="267"/>
      <c r="F182" s="267"/>
      <c r="G182" s="267"/>
      <c r="H182" s="267"/>
      <c r="I182" s="267"/>
      <c r="J182" s="267"/>
      <c r="K182" s="267"/>
      <c r="L182" s="151">
        <v>54.32</v>
      </c>
      <c r="M182" s="147"/>
      <c r="N182" s="150"/>
      <c r="AE182" s="117"/>
      <c r="AF182" s="123"/>
      <c r="AJ182" s="123"/>
      <c r="AM182" s="123"/>
      <c r="AN182" s="106" t="s">
        <v>362</v>
      </c>
      <c r="AO182" s="123"/>
    </row>
    <row r="183" spans="1:41" s="169" customFormat="1" ht="15" x14ac:dyDescent="0.25">
      <c r="A183" s="145"/>
      <c r="B183" s="230"/>
      <c r="C183" s="267" t="s">
        <v>357</v>
      </c>
      <c r="D183" s="267"/>
      <c r="E183" s="267"/>
      <c r="F183" s="267"/>
      <c r="G183" s="267"/>
      <c r="H183" s="267"/>
      <c r="I183" s="267"/>
      <c r="J183" s="267"/>
      <c r="K183" s="267"/>
      <c r="L183" s="149"/>
      <c r="M183" s="147"/>
      <c r="N183" s="150"/>
      <c r="AE183" s="117"/>
      <c r="AF183" s="123"/>
      <c r="AJ183" s="123"/>
      <c r="AM183" s="123"/>
      <c r="AN183" s="106" t="s">
        <v>357</v>
      </c>
      <c r="AO183" s="123"/>
    </row>
    <row r="184" spans="1:41" s="169" customFormat="1" ht="15" x14ac:dyDescent="0.25">
      <c r="A184" s="145"/>
      <c r="B184" s="230"/>
      <c r="C184" s="267" t="s">
        <v>366</v>
      </c>
      <c r="D184" s="267"/>
      <c r="E184" s="267"/>
      <c r="F184" s="267"/>
      <c r="G184" s="267"/>
      <c r="H184" s="267"/>
      <c r="I184" s="267"/>
      <c r="J184" s="267"/>
      <c r="K184" s="267"/>
      <c r="L184" s="151">
        <v>54.32</v>
      </c>
      <c r="M184" s="147"/>
      <c r="N184" s="150"/>
      <c r="AE184" s="117"/>
      <c r="AF184" s="123"/>
      <c r="AJ184" s="123"/>
      <c r="AM184" s="123"/>
      <c r="AN184" s="106" t="s">
        <v>366</v>
      </c>
      <c r="AO184" s="123"/>
    </row>
    <row r="185" spans="1:41" s="169" customFormat="1" ht="15" x14ac:dyDescent="0.25">
      <c r="A185" s="145"/>
      <c r="B185" s="239"/>
      <c r="C185" s="276" t="s">
        <v>552</v>
      </c>
      <c r="D185" s="276"/>
      <c r="E185" s="276"/>
      <c r="F185" s="276"/>
      <c r="G185" s="276"/>
      <c r="H185" s="276"/>
      <c r="I185" s="276"/>
      <c r="J185" s="276"/>
      <c r="K185" s="276"/>
      <c r="L185" s="171">
        <v>54.32</v>
      </c>
      <c r="M185" s="154"/>
      <c r="N185" s="244"/>
      <c r="AE185" s="117"/>
      <c r="AF185" s="123"/>
      <c r="AJ185" s="123"/>
      <c r="AM185" s="123"/>
      <c r="AO185" s="123" t="s">
        <v>552</v>
      </c>
    </row>
    <row r="186" spans="1:41" s="169" customFormat="1" ht="15" x14ac:dyDescent="0.25">
      <c r="A186" s="271" t="s">
        <v>463</v>
      </c>
      <c r="B186" s="272"/>
      <c r="C186" s="272"/>
      <c r="D186" s="272"/>
      <c r="E186" s="272"/>
      <c r="F186" s="272"/>
      <c r="G186" s="272"/>
      <c r="H186" s="272"/>
      <c r="I186" s="272"/>
      <c r="J186" s="272"/>
      <c r="K186" s="272"/>
      <c r="L186" s="272"/>
      <c r="M186" s="272"/>
      <c r="N186" s="273"/>
      <c r="AE186" s="117" t="s">
        <v>463</v>
      </c>
      <c r="AF186" s="123"/>
      <c r="AJ186" s="123"/>
      <c r="AM186" s="123"/>
      <c r="AO186" s="123"/>
    </row>
    <row r="187" spans="1:41" s="169" customFormat="1" ht="23.25" x14ac:dyDescent="0.25">
      <c r="A187" s="118" t="s">
        <v>474</v>
      </c>
      <c r="B187" s="228" t="s">
        <v>464</v>
      </c>
      <c r="C187" s="274" t="s">
        <v>465</v>
      </c>
      <c r="D187" s="274"/>
      <c r="E187" s="274"/>
      <c r="F187" s="229" t="s">
        <v>250</v>
      </c>
      <c r="G187" s="119"/>
      <c r="H187" s="119"/>
      <c r="I187" s="120">
        <v>1</v>
      </c>
      <c r="J187" s="121"/>
      <c r="K187" s="119"/>
      <c r="L187" s="121"/>
      <c r="M187" s="119"/>
      <c r="N187" s="122"/>
      <c r="AE187" s="117"/>
      <c r="AF187" s="123" t="s">
        <v>465</v>
      </c>
      <c r="AJ187" s="123"/>
      <c r="AM187" s="123"/>
      <c r="AO187" s="123"/>
    </row>
    <row r="188" spans="1:41" s="169" customFormat="1" ht="15" x14ac:dyDescent="0.25">
      <c r="A188" s="124"/>
      <c r="B188" s="230" t="s">
        <v>344</v>
      </c>
      <c r="C188" s="267" t="s">
        <v>26</v>
      </c>
      <c r="D188" s="267"/>
      <c r="E188" s="267"/>
      <c r="F188" s="231"/>
      <c r="G188" s="125"/>
      <c r="H188" s="125"/>
      <c r="I188" s="125"/>
      <c r="J188" s="126">
        <v>5.67</v>
      </c>
      <c r="K188" s="125"/>
      <c r="L188" s="126">
        <v>5.67</v>
      </c>
      <c r="M188" s="127">
        <v>42.78</v>
      </c>
      <c r="N188" s="163">
        <v>242.56</v>
      </c>
      <c r="AE188" s="117"/>
      <c r="AF188" s="123"/>
      <c r="AG188" s="106" t="s">
        <v>26</v>
      </c>
      <c r="AJ188" s="123"/>
      <c r="AM188" s="123"/>
      <c r="AO188" s="123"/>
    </row>
    <row r="189" spans="1:41" s="169" customFormat="1" ht="15" x14ac:dyDescent="0.25">
      <c r="A189" s="124"/>
      <c r="B189" s="230" t="s">
        <v>354</v>
      </c>
      <c r="C189" s="267" t="s">
        <v>4</v>
      </c>
      <c r="D189" s="267"/>
      <c r="E189" s="267"/>
      <c r="F189" s="231"/>
      <c r="G189" s="125"/>
      <c r="H189" s="125"/>
      <c r="I189" s="125"/>
      <c r="J189" s="126">
        <v>1.68</v>
      </c>
      <c r="K189" s="125"/>
      <c r="L189" s="126">
        <v>1.68</v>
      </c>
      <c r="M189" s="127">
        <v>14.05</v>
      </c>
      <c r="N189" s="163">
        <v>23.6</v>
      </c>
      <c r="AE189" s="117"/>
      <c r="AF189" s="123"/>
      <c r="AG189" s="106" t="s">
        <v>4</v>
      </c>
      <c r="AJ189" s="123"/>
      <c r="AM189" s="123"/>
      <c r="AO189" s="123"/>
    </row>
    <row r="190" spans="1:41" s="169" customFormat="1" ht="15" x14ac:dyDescent="0.25">
      <c r="A190" s="124"/>
      <c r="B190" s="230" t="s">
        <v>372</v>
      </c>
      <c r="C190" s="267" t="s">
        <v>394</v>
      </c>
      <c r="D190" s="267"/>
      <c r="E190" s="267"/>
      <c r="F190" s="231"/>
      <c r="G190" s="125"/>
      <c r="H190" s="125"/>
      <c r="I190" s="125"/>
      <c r="J190" s="126">
        <v>32.85</v>
      </c>
      <c r="K190" s="125"/>
      <c r="L190" s="126">
        <v>32.85</v>
      </c>
      <c r="M190" s="127">
        <v>8.39</v>
      </c>
      <c r="N190" s="163">
        <v>275.61</v>
      </c>
      <c r="AE190" s="117"/>
      <c r="AF190" s="123"/>
      <c r="AG190" s="106" t="s">
        <v>394</v>
      </c>
      <c r="AJ190" s="123"/>
      <c r="AM190" s="123"/>
      <c r="AO190" s="123"/>
    </row>
    <row r="191" spans="1:41" s="169" customFormat="1" ht="15" x14ac:dyDescent="0.25">
      <c r="A191" s="232"/>
      <c r="B191" s="230"/>
      <c r="C191" s="267" t="s">
        <v>345</v>
      </c>
      <c r="D191" s="267"/>
      <c r="E191" s="267"/>
      <c r="F191" s="231" t="s">
        <v>346</v>
      </c>
      <c r="G191" s="127">
        <v>0.67</v>
      </c>
      <c r="H191" s="125"/>
      <c r="I191" s="127">
        <v>0.67</v>
      </c>
      <c r="J191" s="129"/>
      <c r="K191" s="125"/>
      <c r="L191" s="129"/>
      <c r="M191" s="125"/>
      <c r="N191" s="130"/>
      <c r="AE191" s="117"/>
      <c r="AF191" s="123"/>
      <c r="AH191" s="106" t="s">
        <v>345</v>
      </c>
      <c r="AJ191" s="123"/>
      <c r="AM191" s="123"/>
      <c r="AO191" s="123"/>
    </row>
    <row r="192" spans="1:41" s="169" customFormat="1" ht="15" x14ac:dyDescent="0.25">
      <c r="A192" s="124"/>
      <c r="B192" s="230"/>
      <c r="C192" s="275" t="s">
        <v>348</v>
      </c>
      <c r="D192" s="275"/>
      <c r="E192" s="275"/>
      <c r="F192" s="233"/>
      <c r="G192" s="131"/>
      <c r="H192" s="131"/>
      <c r="I192" s="131"/>
      <c r="J192" s="132">
        <v>40.200000000000003</v>
      </c>
      <c r="K192" s="131"/>
      <c r="L192" s="132">
        <v>40.200000000000003</v>
      </c>
      <c r="M192" s="131"/>
      <c r="N192" s="234">
        <v>541.77</v>
      </c>
      <c r="AE192" s="117"/>
      <c r="AF192" s="123"/>
      <c r="AI192" s="106" t="s">
        <v>348</v>
      </c>
      <c r="AJ192" s="123"/>
      <c r="AM192" s="123"/>
      <c r="AO192" s="123"/>
    </row>
    <row r="193" spans="1:41" s="169" customFormat="1" ht="15" x14ac:dyDescent="0.25">
      <c r="A193" s="232"/>
      <c r="B193" s="230"/>
      <c r="C193" s="267" t="s">
        <v>349</v>
      </c>
      <c r="D193" s="267"/>
      <c r="E193" s="267"/>
      <c r="F193" s="231"/>
      <c r="G193" s="125"/>
      <c r="H193" s="125"/>
      <c r="I193" s="125"/>
      <c r="J193" s="129"/>
      <c r="K193" s="125"/>
      <c r="L193" s="126">
        <v>5.67</v>
      </c>
      <c r="M193" s="125"/>
      <c r="N193" s="163">
        <v>242.56</v>
      </c>
      <c r="AE193" s="117"/>
      <c r="AF193" s="123"/>
      <c r="AH193" s="106" t="s">
        <v>349</v>
      </c>
      <c r="AJ193" s="123"/>
      <c r="AM193" s="123"/>
      <c r="AO193" s="123"/>
    </row>
    <row r="194" spans="1:41" s="169" customFormat="1" ht="22.5" x14ac:dyDescent="0.25">
      <c r="A194" s="232"/>
      <c r="B194" s="230" t="s">
        <v>350</v>
      </c>
      <c r="C194" s="267" t="s">
        <v>351</v>
      </c>
      <c r="D194" s="267"/>
      <c r="E194" s="267"/>
      <c r="F194" s="231" t="s">
        <v>182</v>
      </c>
      <c r="G194" s="133">
        <v>104</v>
      </c>
      <c r="H194" s="125"/>
      <c r="I194" s="133">
        <v>104</v>
      </c>
      <c r="J194" s="129"/>
      <c r="K194" s="125"/>
      <c r="L194" s="126">
        <v>5.9</v>
      </c>
      <c r="M194" s="125"/>
      <c r="N194" s="163">
        <v>252.26</v>
      </c>
      <c r="AE194" s="117"/>
      <c r="AF194" s="123"/>
      <c r="AH194" s="106" t="s">
        <v>351</v>
      </c>
      <c r="AJ194" s="123"/>
      <c r="AM194" s="123"/>
      <c r="AO194" s="123"/>
    </row>
    <row r="195" spans="1:41" s="169" customFormat="1" ht="22.5" x14ac:dyDescent="0.25">
      <c r="A195" s="232"/>
      <c r="B195" s="230" t="s">
        <v>352</v>
      </c>
      <c r="C195" s="267" t="s">
        <v>353</v>
      </c>
      <c r="D195" s="267"/>
      <c r="E195" s="267"/>
      <c r="F195" s="231" t="s">
        <v>182</v>
      </c>
      <c r="G195" s="133">
        <v>60</v>
      </c>
      <c r="H195" s="125"/>
      <c r="I195" s="133">
        <v>60</v>
      </c>
      <c r="J195" s="129"/>
      <c r="K195" s="125"/>
      <c r="L195" s="126">
        <v>3.4</v>
      </c>
      <c r="M195" s="125"/>
      <c r="N195" s="163">
        <v>145.54</v>
      </c>
      <c r="AE195" s="117"/>
      <c r="AF195" s="123"/>
      <c r="AH195" s="106" t="s">
        <v>353</v>
      </c>
      <c r="AJ195" s="123"/>
      <c r="AM195" s="123"/>
      <c r="AO195" s="123"/>
    </row>
    <row r="196" spans="1:41" s="169" customFormat="1" ht="15" x14ac:dyDescent="0.25">
      <c r="A196" s="134"/>
      <c r="B196" s="235"/>
      <c r="C196" s="274" t="s">
        <v>181</v>
      </c>
      <c r="D196" s="274"/>
      <c r="E196" s="274"/>
      <c r="F196" s="229"/>
      <c r="G196" s="119"/>
      <c r="H196" s="119"/>
      <c r="I196" s="119"/>
      <c r="J196" s="121"/>
      <c r="K196" s="119"/>
      <c r="L196" s="135">
        <v>49.5</v>
      </c>
      <c r="M196" s="131"/>
      <c r="N196" s="159">
        <v>939.57</v>
      </c>
      <c r="AE196" s="117"/>
      <c r="AF196" s="123"/>
      <c r="AJ196" s="123" t="s">
        <v>181</v>
      </c>
      <c r="AM196" s="123"/>
      <c r="AO196" s="123"/>
    </row>
    <row r="197" spans="1:41" s="169" customFormat="1" ht="23.25" x14ac:dyDescent="0.25">
      <c r="A197" s="118" t="s">
        <v>553</v>
      </c>
      <c r="B197" s="228" t="s">
        <v>381</v>
      </c>
      <c r="C197" s="274" t="s">
        <v>382</v>
      </c>
      <c r="D197" s="274"/>
      <c r="E197" s="274"/>
      <c r="F197" s="229" t="s">
        <v>383</v>
      </c>
      <c r="G197" s="119"/>
      <c r="H197" s="119"/>
      <c r="I197" s="172">
        <v>4.7236999999999999E-3</v>
      </c>
      <c r="J197" s="157">
        <v>5763</v>
      </c>
      <c r="K197" s="119"/>
      <c r="L197" s="135">
        <v>27.22</v>
      </c>
      <c r="M197" s="137">
        <v>8.39</v>
      </c>
      <c r="N197" s="159">
        <v>228.38</v>
      </c>
      <c r="AE197" s="117"/>
      <c r="AF197" s="123" t="s">
        <v>382</v>
      </c>
      <c r="AJ197" s="123"/>
      <c r="AM197" s="123"/>
      <c r="AO197" s="123"/>
    </row>
    <row r="198" spans="1:41" s="169" customFormat="1" ht="15" x14ac:dyDescent="0.25">
      <c r="A198" s="134"/>
      <c r="B198" s="235"/>
      <c r="C198" s="267" t="s">
        <v>373</v>
      </c>
      <c r="D198" s="267"/>
      <c r="E198" s="267"/>
      <c r="F198" s="267"/>
      <c r="G198" s="267"/>
      <c r="H198" s="267"/>
      <c r="I198" s="267"/>
      <c r="J198" s="267"/>
      <c r="K198" s="267"/>
      <c r="L198" s="267"/>
      <c r="M198" s="267"/>
      <c r="N198" s="280"/>
      <c r="AE198" s="117"/>
      <c r="AF198" s="123"/>
      <c r="AJ198" s="123"/>
      <c r="AK198" s="106" t="s">
        <v>373</v>
      </c>
      <c r="AM198" s="123"/>
      <c r="AO198" s="123"/>
    </row>
    <row r="199" spans="1:41" s="169" customFormat="1" ht="15" x14ac:dyDescent="0.25">
      <c r="A199" s="134"/>
      <c r="B199" s="235"/>
      <c r="C199" s="274" t="s">
        <v>181</v>
      </c>
      <c r="D199" s="274"/>
      <c r="E199" s="274"/>
      <c r="F199" s="229"/>
      <c r="G199" s="119"/>
      <c r="H199" s="119"/>
      <c r="I199" s="119"/>
      <c r="J199" s="121"/>
      <c r="K199" s="119"/>
      <c r="L199" s="135">
        <v>27.22</v>
      </c>
      <c r="M199" s="131"/>
      <c r="N199" s="159">
        <v>228.38</v>
      </c>
      <c r="AE199" s="117"/>
      <c r="AF199" s="123"/>
      <c r="AJ199" s="123" t="s">
        <v>181</v>
      </c>
      <c r="AM199" s="123"/>
      <c r="AO199" s="123"/>
    </row>
    <row r="200" spans="1:41" s="169" customFormat="1" ht="34.5" x14ac:dyDescent="0.25">
      <c r="A200" s="118" t="s">
        <v>554</v>
      </c>
      <c r="B200" s="228" t="s">
        <v>467</v>
      </c>
      <c r="C200" s="274" t="s">
        <v>468</v>
      </c>
      <c r="D200" s="274"/>
      <c r="E200" s="274"/>
      <c r="F200" s="229" t="s">
        <v>385</v>
      </c>
      <c r="G200" s="119"/>
      <c r="H200" s="119"/>
      <c r="I200" s="172">
        <v>1.8043E-3</v>
      </c>
      <c r="J200" s="121"/>
      <c r="K200" s="119"/>
      <c r="L200" s="121"/>
      <c r="M200" s="119"/>
      <c r="N200" s="122"/>
      <c r="AE200" s="117"/>
      <c r="AF200" s="123" t="s">
        <v>468</v>
      </c>
      <c r="AJ200" s="123"/>
      <c r="AM200" s="123"/>
      <c r="AO200" s="123"/>
    </row>
    <row r="201" spans="1:41" s="169" customFormat="1" ht="15" x14ac:dyDescent="0.25">
      <c r="A201" s="124"/>
      <c r="B201" s="230" t="s">
        <v>344</v>
      </c>
      <c r="C201" s="267" t="s">
        <v>26</v>
      </c>
      <c r="D201" s="267"/>
      <c r="E201" s="267"/>
      <c r="F201" s="231"/>
      <c r="G201" s="125"/>
      <c r="H201" s="125"/>
      <c r="I201" s="125"/>
      <c r="J201" s="161">
        <v>1583.82</v>
      </c>
      <c r="K201" s="125"/>
      <c r="L201" s="126">
        <v>2.86</v>
      </c>
      <c r="M201" s="127">
        <v>42.78</v>
      </c>
      <c r="N201" s="163">
        <v>122.35</v>
      </c>
      <c r="AE201" s="117"/>
      <c r="AF201" s="123"/>
      <c r="AG201" s="106" t="s">
        <v>26</v>
      </c>
      <c r="AJ201" s="123"/>
      <c r="AM201" s="123"/>
      <c r="AO201" s="123"/>
    </row>
    <row r="202" spans="1:41" s="169" customFormat="1" ht="15" x14ac:dyDescent="0.25">
      <c r="A202" s="232"/>
      <c r="B202" s="230"/>
      <c r="C202" s="267" t="s">
        <v>345</v>
      </c>
      <c r="D202" s="267"/>
      <c r="E202" s="267"/>
      <c r="F202" s="231" t="s">
        <v>346</v>
      </c>
      <c r="G202" s="133">
        <v>189</v>
      </c>
      <c r="H202" s="125"/>
      <c r="I202" s="173">
        <v>0.3410127</v>
      </c>
      <c r="J202" s="129"/>
      <c r="K202" s="125"/>
      <c r="L202" s="129"/>
      <c r="M202" s="125"/>
      <c r="N202" s="130"/>
      <c r="AE202" s="117"/>
      <c r="AF202" s="123"/>
      <c r="AH202" s="106" t="s">
        <v>345</v>
      </c>
      <c r="AJ202" s="123"/>
      <c r="AM202" s="123"/>
      <c r="AO202" s="123"/>
    </row>
    <row r="203" spans="1:41" s="169" customFormat="1" ht="15" x14ac:dyDescent="0.25">
      <c r="A203" s="124"/>
      <c r="B203" s="230"/>
      <c r="C203" s="275" t="s">
        <v>348</v>
      </c>
      <c r="D203" s="275"/>
      <c r="E203" s="275"/>
      <c r="F203" s="233"/>
      <c r="G203" s="131"/>
      <c r="H203" s="131"/>
      <c r="I203" s="131"/>
      <c r="J203" s="162">
        <v>1583.82</v>
      </c>
      <c r="K203" s="131"/>
      <c r="L203" s="132">
        <v>2.86</v>
      </c>
      <c r="M203" s="131"/>
      <c r="N203" s="234">
        <v>122.35</v>
      </c>
      <c r="AE203" s="117"/>
      <c r="AF203" s="123"/>
      <c r="AI203" s="106" t="s">
        <v>348</v>
      </c>
      <c r="AJ203" s="123"/>
      <c r="AM203" s="123"/>
      <c r="AO203" s="123"/>
    </row>
    <row r="204" spans="1:41" s="169" customFormat="1" ht="15" x14ac:dyDescent="0.25">
      <c r="A204" s="232"/>
      <c r="B204" s="230"/>
      <c r="C204" s="267" t="s">
        <v>349</v>
      </c>
      <c r="D204" s="267"/>
      <c r="E204" s="267"/>
      <c r="F204" s="231"/>
      <c r="G204" s="125"/>
      <c r="H204" s="125"/>
      <c r="I204" s="125"/>
      <c r="J204" s="129"/>
      <c r="K204" s="125"/>
      <c r="L204" s="126">
        <v>2.86</v>
      </c>
      <c r="M204" s="125"/>
      <c r="N204" s="163">
        <v>122.35</v>
      </c>
      <c r="AE204" s="117"/>
      <c r="AF204" s="123"/>
      <c r="AH204" s="106" t="s">
        <v>349</v>
      </c>
      <c r="AJ204" s="123"/>
      <c r="AM204" s="123"/>
      <c r="AO204" s="123"/>
    </row>
    <row r="205" spans="1:41" s="169" customFormat="1" ht="23.25" x14ac:dyDescent="0.25">
      <c r="A205" s="232"/>
      <c r="B205" s="230" t="s">
        <v>386</v>
      </c>
      <c r="C205" s="267" t="s">
        <v>387</v>
      </c>
      <c r="D205" s="267"/>
      <c r="E205" s="267"/>
      <c r="F205" s="231" t="s">
        <v>182</v>
      </c>
      <c r="G205" s="133">
        <v>90</v>
      </c>
      <c r="H205" s="125"/>
      <c r="I205" s="133">
        <v>90</v>
      </c>
      <c r="J205" s="129"/>
      <c r="K205" s="125"/>
      <c r="L205" s="126">
        <v>2.57</v>
      </c>
      <c r="M205" s="125"/>
      <c r="N205" s="163">
        <v>110.12</v>
      </c>
      <c r="AE205" s="117"/>
      <c r="AF205" s="123"/>
      <c r="AH205" s="106" t="s">
        <v>387</v>
      </c>
      <c r="AJ205" s="123"/>
      <c r="AM205" s="123"/>
      <c r="AO205" s="123"/>
    </row>
    <row r="206" spans="1:41" s="169" customFormat="1" ht="23.25" x14ac:dyDescent="0.25">
      <c r="A206" s="232"/>
      <c r="B206" s="230" t="s">
        <v>388</v>
      </c>
      <c r="C206" s="267" t="s">
        <v>389</v>
      </c>
      <c r="D206" s="267"/>
      <c r="E206" s="267"/>
      <c r="F206" s="231" t="s">
        <v>182</v>
      </c>
      <c r="G206" s="133">
        <v>40</v>
      </c>
      <c r="H206" s="125"/>
      <c r="I206" s="133">
        <v>40</v>
      </c>
      <c r="J206" s="129"/>
      <c r="K206" s="125"/>
      <c r="L206" s="126">
        <v>1.1399999999999999</v>
      </c>
      <c r="M206" s="125"/>
      <c r="N206" s="163">
        <v>48.94</v>
      </c>
      <c r="AE206" s="117"/>
      <c r="AF206" s="123"/>
      <c r="AH206" s="106" t="s">
        <v>389</v>
      </c>
      <c r="AJ206" s="123"/>
      <c r="AM206" s="123"/>
      <c r="AO206" s="123"/>
    </row>
    <row r="207" spans="1:41" s="169" customFormat="1" ht="15" x14ac:dyDescent="0.25">
      <c r="A207" s="134"/>
      <c r="B207" s="235"/>
      <c r="C207" s="274" t="s">
        <v>181</v>
      </c>
      <c r="D207" s="274"/>
      <c r="E207" s="274"/>
      <c r="F207" s="229"/>
      <c r="G207" s="119"/>
      <c r="H207" s="119"/>
      <c r="I207" s="119"/>
      <c r="J207" s="121"/>
      <c r="K207" s="119"/>
      <c r="L207" s="135">
        <v>6.57</v>
      </c>
      <c r="M207" s="131"/>
      <c r="N207" s="159">
        <v>281.41000000000003</v>
      </c>
      <c r="AE207" s="117"/>
      <c r="AF207" s="123"/>
      <c r="AJ207" s="123" t="s">
        <v>181</v>
      </c>
      <c r="AM207" s="123"/>
      <c r="AO207" s="123"/>
    </row>
    <row r="208" spans="1:41" s="169" customFormat="1" ht="23.25" x14ac:dyDescent="0.25">
      <c r="A208" s="118" t="s">
        <v>555</v>
      </c>
      <c r="B208" s="228" t="s">
        <v>391</v>
      </c>
      <c r="C208" s="274" t="s">
        <v>392</v>
      </c>
      <c r="D208" s="274"/>
      <c r="E208" s="274"/>
      <c r="F208" s="229" t="s">
        <v>393</v>
      </c>
      <c r="G208" s="119"/>
      <c r="H208" s="119"/>
      <c r="I208" s="172">
        <v>1.67064E-2</v>
      </c>
      <c r="J208" s="121"/>
      <c r="K208" s="119"/>
      <c r="L208" s="121"/>
      <c r="M208" s="119"/>
      <c r="N208" s="122"/>
      <c r="AE208" s="117"/>
      <c r="AF208" s="123" t="s">
        <v>392</v>
      </c>
      <c r="AJ208" s="123"/>
      <c r="AM208" s="123"/>
      <c r="AO208" s="123"/>
    </row>
    <row r="209" spans="1:41" s="169" customFormat="1" ht="15" x14ac:dyDescent="0.25">
      <c r="A209" s="124"/>
      <c r="B209" s="230" t="s">
        <v>344</v>
      </c>
      <c r="C209" s="267" t="s">
        <v>26</v>
      </c>
      <c r="D209" s="267"/>
      <c r="E209" s="267"/>
      <c r="F209" s="231"/>
      <c r="G209" s="125"/>
      <c r="H209" s="125"/>
      <c r="I209" s="125"/>
      <c r="J209" s="126">
        <v>135.36000000000001</v>
      </c>
      <c r="K209" s="125"/>
      <c r="L209" s="126">
        <v>2.2599999999999998</v>
      </c>
      <c r="M209" s="127">
        <v>42.78</v>
      </c>
      <c r="N209" s="163">
        <v>96.68</v>
      </c>
      <c r="AE209" s="117"/>
      <c r="AF209" s="123"/>
      <c r="AG209" s="106" t="s">
        <v>26</v>
      </c>
      <c r="AJ209" s="123"/>
      <c r="AM209" s="123"/>
      <c r="AO209" s="123"/>
    </row>
    <row r="210" spans="1:41" s="169" customFormat="1" ht="15" x14ac:dyDescent="0.25">
      <c r="A210" s="124"/>
      <c r="B210" s="230" t="s">
        <v>354</v>
      </c>
      <c r="C210" s="267" t="s">
        <v>4</v>
      </c>
      <c r="D210" s="267"/>
      <c r="E210" s="267"/>
      <c r="F210" s="231"/>
      <c r="G210" s="125"/>
      <c r="H210" s="125"/>
      <c r="I210" s="125"/>
      <c r="J210" s="126">
        <v>58.09</v>
      </c>
      <c r="K210" s="125"/>
      <c r="L210" s="126">
        <v>0.97</v>
      </c>
      <c r="M210" s="127">
        <v>14.05</v>
      </c>
      <c r="N210" s="163">
        <v>13.63</v>
      </c>
      <c r="AE210" s="117"/>
      <c r="AF210" s="123"/>
      <c r="AG210" s="106" t="s">
        <v>4</v>
      </c>
      <c r="AJ210" s="123"/>
      <c r="AM210" s="123"/>
      <c r="AO210" s="123"/>
    </row>
    <row r="211" spans="1:41" s="169" customFormat="1" ht="15" x14ac:dyDescent="0.25">
      <c r="A211" s="124"/>
      <c r="B211" s="230" t="s">
        <v>355</v>
      </c>
      <c r="C211" s="267" t="s">
        <v>187</v>
      </c>
      <c r="D211" s="267"/>
      <c r="E211" s="267"/>
      <c r="F211" s="231"/>
      <c r="G211" s="125"/>
      <c r="H211" s="125"/>
      <c r="I211" s="125"/>
      <c r="J211" s="126">
        <v>5.0199999999999996</v>
      </c>
      <c r="K211" s="125"/>
      <c r="L211" s="126">
        <v>0.08</v>
      </c>
      <c r="M211" s="127">
        <v>42.78</v>
      </c>
      <c r="N211" s="163">
        <v>3.42</v>
      </c>
      <c r="AE211" s="117"/>
      <c r="AF211" s="123"/>
      <c r="AG211" s="106" t="s">
        <v>187</v>
      </c>
      <c r="AJ211" s="123"/>
      <c r="AM211" s="123"/>
      <c r="AO211" s="123"/>
    </row>
    <row r="212" spans="1:41" s="169" customFormat="1" ht="15" x14ac:dyDescent="0.25">
      <c r="A212" s="124"/>
      <c r="B212" s="230" t="s">
        <v>372</v>
      </c>
      <c r="C212" s="267" t="s">
        <v>394</v>
      </c>
      <c r="D212" s="267"/>
      <c r="E212" s="267"/>
      <c r="F212" s="231"/>
      <c r="G212" s="125"/>
      <c r="H212" s="125"/>
      <c r="I212" s="125"/>
      <c r="J212" s="126">
        <v>894.6</v>
      </c>
      <c r="K212" s="125"/>
      <c r="L212" s="126">
        <v>14.95</v>
      </c>
      <c r="M212" s="127">
        <v>8.39</v>
      </c>
      <c r="N212" s="163">
        <v>125.43</v>
      </c>
      <c r="AE212" s="117"/>
      <c r="AF212" s="123"/>
      <c r="AG212" s="106" t="s">
        <v>394</v>
      </c>
      <c r="AJ212" s="123"/>
      <c r="AM212" s="123"/>
      <c r="AO212" s="123"/>
    </row>
    <row r="213" spans="1:41" s="169" customFormat="1" ht="15" x14ac:dyDescent="0.25">
      <c r="A213" s="232"/>
      <c r="B213" s="230"/>
      <c r="C213" s="267" t="s">
        <v>345</v>
      </c>
      <c r="D213" s="267"/>
      <c r="E213" s="267"/>
      <c r="F213" s="231" t="s">
        <v>346</v>
      </c>
      <c r="G213" s="156">
        <v>14.4</v>
      </c>
      <c r="H213" s="125"/>
      <c r="I213" s="173">
        <v>0.24057220000000001</v>
      </c>
      <c r="J213" s="129"/>
      <c r="K213" s="125"/>
      <c r="L213" s="129"/>
      <c r="M213" s="125"/>
      <c r="N213" s="130"/>
      <c r="AE213" s="117"/>
      <c r="AF213" s="123"/>
      <c r="AH213" s="106" t="s">
        <v>345</v>
      </c>
      <c r="AJ213" s="123"/>
      <c r="AM213" s="123"/>
      <c r="AO213" s="123"/>
    </row>
    <row r="214" spans="1:41" s="169" customFormat="1" ht="15" x14ac:dyDescent="0.25">
      <c r="A214" s="232"/>
      <c r="B214" s="230"/>
      <c r="C214" s="267" t="s">
        <v>347</v>
      </c>
      <c r="D214" s="267"/>
      <c r="E214" s="267"/>
      <c r="F214" s="231" t="s">
        <v>346</v>
      </c>
      <c r="G214" s="156">
        <v>0.4</v>
      </c>
      <c r="H214" s="125"/>
      <c r="I214" s="173">
        <v>6.6826000000000003E-3</v>
      </c>
      <c r="J214" s="129"/>
      <c r="K214" s="125"/>
      <c r="L214" s="129"/>
      <c r="M214" s="125"/>
      <c r="N214" s="130"/>
      <c r="AE214" s="117"/>
      <c r="AF214" s="123"/>
      <c r="AH214" s="106" t="s">
        <v>347</v>
      </c>
      <c r="AJ214" s="123"/>
      <c r="AM214" s="123"/>
      <c r="AO214" s="123"/>
    </row>
    <row r="215" spans="1:41" s="169" customFormat="1" ht="15" x14ac:dyDescent="0.25">
      <c r="A215" s="124"/>
      <c r="B215" s="230"/>
      <c r="C215" s="275" t="s">
        <v>348</v>
      </c>
      <c r="D215" s="275"/>
      <c r="E215" s="275"/>
      <c r="F215" s="233"/>
      <c r="G215" s="131"/>
      <c r="H215" s="131"/>
      <c r="I215" s="131"/>
      <c r="J215" s="162">
        <v>1088.05</v>
      </c>
      <c r="K215" s="131"/>
      <c r="L215" s="132">
        <v>18.18</v>
      </c>
      <c r="M215" s="131"/>
      <c r="N215" s="234">
        <v>235.74</v>
      </c>
      <c r="AE215" s="117"/>
      <c r="AF215" s="123"/>
      <c r="AI215" s="106" t="s">
        <v>348</v>
      </c>
      <c r="AJ215" s="123"/>
      <c r="AM215" s="123"/>
      <c r="AO215" s="123"/>
    </row>
    <row r="216" spans="1:41" s="169" customFormat="1" ht="15" x14ac:dyDescent="0.25">
      <c r="A216" s="232"/>
      <c r="B216" s="230"/>
      <c r="C216" s="267" t="s">
        <v>349</v>
      </c>
      <c r="D216" s="267"/>
      <c r="E216" s="267"/>
      <c r="F216" s="231"/>
      <c r="G216" s="125"/>
      <c r="H216" s="125"/>
      <c r="I216" s="125"/>
      <c r="J216" s="129"/>
      <c r="K216" s="125"/>
      <c r="L216" s="126">
        <v>2.34</v>
      </c>
      <c r="M216" s="125"/>
      <c r="N216" s="163">
        <v>100.1</v>
      </c>
      <c r="AE216" s="117"/>
      <c r="AF216" s="123"/>
      <c r="AH216" s="106" t="s">
        <v>349</v>
      </c>
      <c r="AJ216" s="123"/>
      <c r="AM216" s="123"/>
      <c r="AO216" s="123"/>
    </row>
    <row r="217" spans="1:41" s="169" customFormat="1" ht="23.25" x14ac:dyDescent="0.25">
      <c r="A217" s="232"/>
      <c r="B217" s="230" t="s">
        <v>395</v>
      </c>
      <c r="C217" s="267" t="s">
        <v>396</v>
      </c>
      <c r="D217" s="267"/>
      <c r="E217" s="267"/>
      <c r="F217" s="231" t="s">
        <v>182</v>
      </c>
      <c r="G217" s="133">
        <v>98</v>
      </c>
      <c r="H217" s="125"/>
      <c r="I217" s="133">
        <v>98</v>
      </c>
      <c r="J217" s="129"/>
      <c r="K217" s="125"/>
      <c r="L217" s="126">
        <v>2.29</v>
      </c>
      <c r="M217" s="125"/>
      <c r="N217" s="163">
        <v>98.1</v>
      </c>
      <c r="AE217" s="117"/>
      <c r="AF217" s="123"/>
      <c r="AH217" s="106" t="s">
        <v>396</v>
      </c>
      <c r="AJ217" s="123"/>
      <c r="AM217" s="123"/>
      <c r="AO217" s="123"/>
    </row>
    <row r="218" spans="1:41" s="169" customFormat="1" ht="23.25" x14ac:dyDescent="0.25">
      <c r="A218" s="232"/>
      <c r="B218" s="230" t="s">
        <v>397</v>
      </c>
      <c r="C218" s="267" t="s">
        <v>398</v>
      </c>
      <c r="D218" s="267"/>
      <c r="E218" s="267"/>
      <c r="F218" s="231" t="s">
        <v>182</v>
      </c>
      <c r="G218" s="133">
        <v>51</v>
      </c>
      <c r="H218" s="125"/>
      <c r="I218" s="133">
        <v>51</v>
      </c>
      <c r="J218" s="129"/>
      <c r="K218" s="125"/>
      <c r="L218" s="126">
        <v>1.19</v>
      </c>
      <c r="M218" s="125"/>
      <c r="N218" s="163">
        <v>51.05</v>
      </c>
      <c r="AE218" s="117"/>
      <c r="AF218" s="123"/>
      <c r="AH218" s="106" t="s">
        <v>398</v>
      </c>
      <c r="AJ218" s="123"/>
      <c r="AM218" s="123"/>
      <c r="AO218" s="123"/>
    </row>
    <row r="219" spans="1:41" s="169" customFormat="1" ht="15" x14ac:dyDescent="0.25">
      <c r="A219" s="134"/>
      <c r="B219" s="235"/>
      <c r="C219" s="274" t="s">
        <v>181</v>
      </c>
      <c r="D219" s="274"/>
      <c r="E219" s="274"/>
      <c r="F219" s="229"/>
      <c r="G219" s="119"/>
      <c r="H219" s="119"/>
      <c r="I219" s="119"/>
      <c r="J219" s="121"/>
      <c r="K219" s="119"/>
      <c r="L219" s="135">
        <v>21.66</v>
      </c>
      <c r="M219" s="131"/>
      <c r="N219" s="159">
        <v>384.89</v>
      </c>
      <c r="AE219" s="117"/>
      <c r="AF219" s="123"/>
      <c r="AJ219" s="123" t="s">
        <v>181</v>
      </c>
      <c r="AM219" s="123"/>
      <c r="AO219" s="123"/>
    </row>
    <row r="220" spans="1:41" s="169" customFormat="1" ht="15" x14ac:dyDescent="0.25">
      <c r="A220" s="118" t="s">
        <v>556</v>
      </c>
      <c r="B220" s="228" t="s">
        <v>470</v>
      </c>
      <c r="C220" s="274" t="s">
        <v>471</v>
      </c>
      <c r="D220" s="274"/>
      <c r="E220" s="274"/>
      <c r="F220" s="229" t="s">
        <v>383</v>
      </c>
      <c r="G220" s="119"/>
      <c r="H220" s="119"/>
      <c r="I220" s="172">
        <v>2.6229000000000001E-3</v>
      </c>
      <c r="J220" s="157">
        <v>6159.22</v>
      </c>
      <c r="K220" s="119"/>
      <c r="L220" s="135">
        <v>16.16</v>
      </c>
      <c r="M220" s="137">
        <v>8.39</v>
      </c>
      <c r="N220" s="159">
        <v>135.58000000000001</v>
      </c>
      <c r="AE220" s="117"/>
      <c r="AF220" s="123" t="s">
        <v>471</v>
      </c>
      <c r="AJ220" s="123"/>
      <c r="AM220" s="123"/>
      <c r="AO220" s="123"/>
    </row>
    <row r="221" spans="1:41" s="169" customFormat="1" ht="15" x14ac:dyDescent="0.25">
      <c r="A221" s="134"/>
      <c r="B221" s="235"/>
      <c r="C221" s="267" t="s">
        <v>437</v>
      </c>
      <c r="D221" s="267"/>
      <c r="E221" s="267"/>
      <c r="F221" s="267"/>
      <c r="G221" s="267"/>
      <c r="H221" s="267"/>
      <c r="I221" s="267"/>
      <c r="J221" s="267"/>
      <c r="K221" s="267"/>
      <c r="L221" s="267"/>
      <c r="M221" s="267"/>
      <c r="N221" s="280"/>
      <c r="AE221" s="117"/>
      <c r="AF221" s="123"/>
      <c r="AJ221" s="123"/>
      <c r="AK221" s="106" t="s">
        <v>437</v>
      </c>
      <c r="AM221" s="123"/>
      <c r="AO221" s="123"/>
    </row>
    <row r="222" spans="1:41" s="169" customFormat="1" ht="15" x14ac:dyDescent="0.25">
      <c r="A222" s="134"/>
      <c r="B222" s="235"/>
      <c r="C222" s="274" t="s">
        <v>181</v>
      </c>
      <c r="D222" s="274"/>
      <c r="E222" s="274"/>
      <c r="F222" s="229"/>
      <c r="G222" s="119"/>
      <c r="H222" s="119"/>
      <c r="I222" s="119"/>
      <c r="J222" s="121"/>
      <c r="K222" s="119"/>
      <c r="L222" s="135">
        <v>16.16</v>
      </c>
      <c r="M222" s="131"/>
      <c r="N222" s="159">
        <v>135.58000000000001</v>
      </c>
      <c r="AE222" s="117"/>
      <c r="AF222" s="123"/>
      <c r="AJ222" s="123" t="s">
        <v>181</v>
      </c>
      <c r="AM222" s="123"/>
      <c r="AO222" s="123"/>
    </row>
    <row r="223" spans="1:41" s="169" customFormat="1" ht="23.25" x14ac:dyDescent="0.25">
      <c r="A223" s="118" t="s">
        <v>557</v>
      </c>
      <c r="B223" s="228" t="s">
        <v>400</v>
      </c>
      <c r="C223" s="274" t="s">
        <v>401</v>
      </c>
      <c r="D223" s="274"/>
      <c r="E223" s="274"/>
      <c r="F223" s="229" t="s">
        <v>385</v>
      </c>
      <c r="G223" s="119"/>
      <c r="H223" s="119"/>
      <c r="I223" s="172">
        <v>1.8043E-3</v>
      </c>
      <c r="J223" s="121"/>
      <c r="K223" s="119"/>
      <c r="L223" s="121"/>
      <c r="M223" s="119"/>
      <c r="N223" s="122"/>
      <c r="AE223" s="117"/>
      <c r="AF223" s="123" t="s">
        <v>401</v>
      </c>
      <c r="AJ223" s="123"/>
      <c r="AM223" s="123"/>
      <c r="AO223" s="123"/>
    </row>
    <row r="224" spans="1:41" s="169" customFormat="1" ht="15" x14ac:dyDescent="0.25">
      <c r="A224" s="124"/>
      <c r="B224" s="230" t="s">
        <v>344</v>
      </c>
      <c r="C224" s="267" t="s">
        <v>26</v>
      </c>
      <c r="D224" s="267"/>
      <c r="E224" s="267"/>
      <c r="F224" s="231"/>
      <c r="G224" s="125"/>
      <c r="H224" s="125"/>
      <c r="I224" s="125"/>
      <c r="J224" s="126">
        <v>663.75</v>
      </c>
      <c r="K224" s="125"/>
      <c r="L224" s="126">
        <v>1.2</v>
      </c>
      <c r="M224" s="127">
        <v>42.78</v>
      </c>
      <c r="N224" s="163">
        <v>51.34</v>
      </c>
      <c r="AE224" s="117"/>
      <c r="AF224" s="123"/>
      <c r="AG224" s="106" t="s">
        <v>26</v>
      </c>
      <c r="AJ224" s="123"/>
      <c r="AM224" s="123"/>
      <c r="AO224" s="123"/>
    </row>
    <row r="225" spans="1:41" s="169" customFormat="1" ht="15" x14ac:dyDescent="0.25">
      <c r="A225" s="232"/>
      <c r="B225" s="230"/>
      <c r="C225" s="267" t="s">
        <v>345</v>
      </c>
      <c r="D225" s="267"/>
      <c r="E225" s="267"/>
      <c r="F225" s="231" t="s">
        <v>346</v>
      </c>
      <c r="G225" s="156">
        <v>88.5</v>
      </c>
      <c r="H225" s="125"/>
      <c r="I225" s="173">
        <v>0.15968060000000001</v>
      </c>
      <c r="J225" s="129"/>
      <c r="K225" s="125"/>
      <c r="L225" s="129"/>
      <c r="M225" s="125"/>
      <c r="N225" s="130"/>
      <c r="AE225" s="117"/>
      <c r="AF225" s="123"/>
      <c r="AH225" s="106" t="s">
        <v>345</v>
      </c>
      <c r="AJ225" s="123"/>
      <c r="AM225" s="123"/>
      <c r="AO225" s="123"/>
    </row>
    <row r="226" spans="1:41" s="169" customFormat="1" ht="15" x14ac:dyDescent="0.25">
      <c r="A226" s="124"/>
      <c r="B226" s="230"/>
      <c r="C226" s="275" t="s">
        <v>348</v>
      </c>
      <c r="D226" s="275"/>
      <c r="E226" s="275"/>
      <c r="F226" s="233"/>
      <c r="G226" s="131"/>
      <c r="H226" s="131"/>
      <c r="I226" s="131"/>
      <c r="J226" s="132">
        <v>663.75</v>
      </c>
      <c r="K226" s="131"/>
      <c r="L226" s="132">
        <v>1.2</v>
      </c>
      <c r="M226" s="131"/>
      <c r="N226" s="234">
        <v>51.34</v>
      </c>
      <c r="AE226" s="117"/>
      <c r="AF226" s="123"/>
      <c r="AI226" s="106" t="s">
        <v>348</v>
      </c>
      <c r="AJ226" s="123"/>
      <c r="AM226" s="123"/>
      <c r="AO226" s="123"/>
    </row>
    <row r="227" spans="1:41" s="169" customFormat="1" ht="15" x14ac:dyDescent="0.25">
      <c r="A227" s="232"/>
      <c r="B227" s="230"/>
      <c r="C227" s="267" t="s">
        <v>349</v>
      </c>
      <c r="D227" s="267"/>
      <c r="E227" s="267"/>
      <c r="F227" s="231"/>
      <c r="G227" s="125"/>
      <c r="H227" s="125"/>
      <c r="I227" s="125"/>
      <c r="J227" s="129"/>
      <c r="K227" s="125"/>
      <c r="L227" s="126">
        <v>1.2</v>
      </c>
      <c r="M227" s="125"/>
      <c r="N227" s="163">
        <v>51.34</v>
      </c>
      <c r="AE227" s="117"/>
      <c r="AF227" s="123"/>
      <c r="AH227" s="106" t="s">
        <v>349</v>
      </c>
      <c r="AJ227" s="123"/>
      <c r="AM227" s="123"/>
      <c r="AO227" s="123"/>
    </row>
    <row r="228" spans="1:41" s="169" customFormat="1" ht="23.25" x14ac:dyDescent="0.25">
      <c r="A228" s="232"/>
      <c r="B228" s="230" t="s">
        <v>386</v>
      </c>
      <c r="C228" s="267" t="s">
        <v>387</v>
      </c>
      <c r="D228" s="267"/>
      <c r="E228" s="267"/>
      <c r="F228" s="231" t="s">
        <v>182</v>
      </c>
      <c r="G228" s="133">
        <v>90</v>
      </c>
      <c r="H228" s="125"/>
      <c r="I228" s="133">
        <v>90</v>
      </c>
      <c r="J228" s="129"/>
      <c r="K228" s="125"/>
      <c r="L228" s="126">
        <v>1.08</v>
      </c>
      <c r="M228" s="125"/>
      <c r="N228" s="163">
        <v>46.21</v>
      </c>
      <c r="AE228" s="117"/>
      <c r="AF228" s="123"/>
      <c r="AH228" s="106" t="s">
        <v>387</v>
      </c>
      <c r="AJ228" s="123"/>
      <c r="AM228" s="123"/>
      <c r="AO228" s="123"/>
    </row>
    <row r="229" spans="1:41" s="169" customFormat="1" ht="23.25" x14ac:dyDescent="0.25">
      <c r="A229" s="232"/>
      <c r="B229" s="230" t="s">
        <v>388</v>
      </c>
      <c r="C229" s="267" t="s">
        <v>389</v>
      </c>
      <c r="D229" s="267"/>
      <c r="E229" s="267"/>
      <c r="F229" s="231" t="s">
        <v>182</v>
      </c>
      <c r="G229" s="133">
        <v>40</v>
      </c>
      <c r="H229" s="125"/>
      <c r="I229" s="133">
        <v>40</v>
      </c>
      <c r="J229" s="129"/>
      <c r="K229" s="125"/>
      <c r="L229" s="126">
        <v>0.48</v>
      </c>
      <c r="M229" s="125"/>
      <c r="N229" s="163">
        <v>20.54</v>
      </c>
      <c r="AE229" s="117"/>
      <c r="AF229" s="123"/>
      <c r="AH229" s="106" t="s">
        <v>389</v>
      </c>
      <c r="AJ229" s="123"/>
      <c r="AM229" s="123"/>
      <c r="AO229" s="123"/>
    </row>
    <row r="230" spans="1:41" s="169" customFormat="1" ht="15" x14ac:dyDescent="0.25">
      <c r="A230" s="134"/>
      <c r="B230" s="235"/>
      <c r="C230" s="274" t="s">
        <v>181</v>
      </c>
      <c r="D230" s="274"/>
      <c r="E230" s="274"/>
      <c r="F230" s="229"/>
      <c r="G230" s="119"/>
      <c r="H230" s="119"/>
      <c r="I230" s="119"/>
      <c r="J230" s="121"/>
      <c r="K230" s="119"/>
      <c r="L230" s="135">
        <v>2.76</v>
      </c>
      <c r="M230" s="131"/>
      <c r="N230" s="159">
        <v>118.09</v>
      </c>
      <c r="AE230" s="117"/>
      <c r="AF230" s="123"/>
      <c r="AJ230" s="123" t="s">
        <v>181</v>
      </c>
      <c r="AM230" s="123"/>
      <c r="AO230" s="123"/>
    </row>
    <row r="231" spans="1:41" s="169" customFormat="1" ht="34.5" x14ac:dyDescent="0.25">
      <c r="A231" s="118" t="s">
        <v>558</v>
      </c>
      <c r="B231" s="228" t="s">
        <v>472</v>
      </c>
      <c r="C231" s="274" t="s">
        <v>473</v>
      </c>
      <c r="D231" s="274"/>
      <c r="E231" s="274"/>
      <c r="F231" s="229" t="s">
        <v>393</v>
      </c>
      <c r="G231" s="119"/>
      <c r="H231" s="119"/>
      <c r="I231" s="137">
        <v>0.04</v>
      </c>
      <c r="J231" s="121"/>
      <c r="K231" s="119"/>
      <c r="L231" s="121"/>
      <c r="M231" s="119"/>
      <c r="N231" s="122"/>
      <c r="AE231" s="117"/>
      <c r="AF231" s="123" t="s">
        <v>473</v>
      </c>
      <c r="AJ231" s="123"/>
      <c r="AM231" s="123"/>
      <c r="AO231" s="123"/>
    </row>
    <row r="232" spans="1:41" s="169" customFormat="1" ht="15" x14ac:dyDescent="0.25">
      <c r="A232" s="124"/>
      <c r="B232" s="230" t="s">
        <v>344</v>
      </c>
      <c r="C232" s="267" t="s">
        <v>26</v>
      </c>
      <c r="D232" s="267"/>
      <c r="E232" s="267"/>
      <c r="F232" s="231"/>
      <c r="G232" s="125"/>
      <c r="H232" s="125"/>
      <c r="I232" s="125"/>
      <c r="J232" s="126">
        <v>173.9</v>
      </c>
      <c r="K232" s="125"/>
      <c r="L232" s="126">
        <v>6.96</v>
      </c>
      <c r="M232" s="127">
        <v>42.78</v>
      </c>
      <c r="N232" s="163">
        <v>297.75</v>
      </c>
      <c r="AE232" s="117"/>
      <c r="AF232" s="123"/>
      <c r="AG232" s="106" t="s">
        <v>26</v>
      </c>
      <c r="AJ232" s="123"/>
      <c r="AM232" s="123"/>
      <c r="AO232" s="123"/>
    </row>
    <row r="233" spans="1:41" s="169" customFormat="1" ht="15" x14ac:dyDescent="0.25">
      <c r="A233" s="124"/>
      <c r="B233" s="230" t="s">
        <v>354</v>
      </c>
      <c r="C233" s="267" t="s">
        <v>4</v>
      </c>
      <c r="D233" s="267"/>
      <c r="E233" s="267"/>
      <c r="F233" s="231"/>
      <c r="G233" s="125"/>
      <c r="H233" s="125"/>
      <c r="I233" s="125"/>
      <c r="J233" s="126">
        <v>54.28</v>
      </c>
      <c r="K233" s="125"/>
      <c r="L233" s="126">
        <v>2.17</v>
      </c>
      <c r="M233" s="127">
        <v>14.05</v>
      </c>
      <c r="N233" s="163">
        <v>30.49</v>
      </c>
      <c r="AE233" s="117"/>
      <c r="AF233" s="123"/>
      <c r="AG233" s="106" t="s">
        <v>4</v>
      </c>
      <c r="AJ233" s="123"/>
      <c r="AM233" s="123"/>
      <c r="AO233" s="123"/>
    </row>
    <row r="234" spans="1:41" s="169" customFormat="1" ht="15" x14ac:dyDescent="0.25">
      <c r="A234" s="124"/>
      <c r="B234" s="230" t="s">
        <v>355</v>
      </c>
      <c r="C234" s="267" t="s">
        <v>187</v>
      </c>
      <c r="D234" s="267"/>
      <c r="E234" s="267"/>
      <c r="F234" s="231"/>
      <c r="G234" s="125"/>
      <c r="H234" s="125"/>
      <c r="I234" s="125"/>
      <c r="J234" s="126">
        <v>4.2699999999999996</v>
      </c>
      <c r="K234" s="125"/>
      <c r="L234" s="126">
        <v>0.17</v>
      </c>
      <c r="M234" s="127">
        <v>42.78</v>
      </c>
      <c r="N234" s="163">
        <v>7.27</v>
      </c>
      <c r="AE234" s="117"/>
      <c r="AF234" s="123"/>
      <c r="AG234" s="106" t="s">
        <v>187</v>
      </c>
      <c r="AJ234" s="123"/>
      <c r="AM234" s="123"/>
      <c r="AO234" s="123"/>
    </row>
    <row r="235" spans="1:41" s="169" customFormat="1" ht="15" x14ac:dyDescent="0.25">
      <c r="A235" s="124"/>
      <c r="B235" s="230" t="s">
        <v>372</v>
      </c>
      <c r="C235" s="267" t="s">
        <v>394</v>
      </c>
      <c r="D235" s="267"/>
      <c r="E235" s="267"/>
      <c r="F235" s="231"/>
      <c r="G235" s="125"/>
      <c r="H235" s="125"/>
      <c r="I235" s="125"/>
      <c r="J235" s="126">
        <v>608.39</v>
      </c>
      <c r="K235" s="125"/>
      <c r="L235" s="126">
        <v>24.34</v>
      </c>
      <c r="M235" s="127">
        <v>8.39</v>
      </c>
      <c r="N235" s="163">
        <v>204.21</v>
      </c>
      <c r="AE235" s="117"/>
      <c r="AF235" s="123"/>
      <c r="AG235" s="106" t="s">
        <v>394</v>
      </c>
      <c r="AJ235" s="123"/>
      <c r="AM235" s="123"/>
      <c r="AO235" s="123"/>
    </row>
    <row r="236" spans="1:41" s="169" customFormat="1" ht="15" x14ac:dyDescent="0.25">
      <c r="A236" s="232"/>
      <c r="B236" s="230"/>
      <c r="C236" s="267" t="s">
        <v>345</v>
      </c>
      <c r="D236" s="267"/>
      <c r="E236" s="267"/>
      <c r="F236" s="231" t="s">
        <v>346</v>
      </c>
      <c r="G236" s="156">
        <v>18.5</v>
      </c>
      <c r="H236" s="125"/>
      <c r="I236" s="127">
        <v>0.74</v>
      </c>
      <c r="J236" s="129"/>
      <c r="K236" s="125"/>
      <c r="L236" s="129"/>
      <c r="M236" s="125"/>
      <c r="N236" s="130"/>
      <c r="AE236" s="117"/>
      <c r="AF236" s="123"/>
      <c r="AH236" s="106" t="s">
        <v>345</v>
      </c>
      <c r="AJ236" s="123"/>
      <c r="AM236" s="123"/>
      <c r="AO236" s="123"/>
    </row>
    <row r="237" spans="1:41" s="169" customFormat="1" ht="15" x14ac:dyDescent="0.25">
      <c r="A237" s="232"/>
      <c r="B237" s="230"/>
      <c r="C237" s="267" t="s">
        <v>347</v>
      </c>
      <c r="D237" s="267"/>
      <c r="E237" s="267"/>
      <c r="F237" s="231" t="s">
        <v>346</v>
      </c>
      <c r="G237" s="127">
        <v>0.34</v>
      </c>
      <c r="H237" s="125"/>
      <c r="I237" s="170">
        <v>1.3599999999999999E-2</v>
      </c>
      <c r="J237" s="129"/>
      <c r="K237" s="125"/>
      <c r="L237" s="129"/>
      <c r="M237" s="125"/>
      <c r="N237" s="130"/>
      <c r="AE237" s="117"/>
      <c r="AF237" s="123"/>
      <c r="AH237" s="106" t="s">
        <v>347</v>
      </c>
      <c r="AJ237" s="123"/>
      <c r="AM237" s="123"/>
      <c r="AO237" s="123"/>
    </row>
    <row r="238" spans="1:41" s="169" customFormat="1" ht="15" x14ac:dyDescent="0.25">
      <c r="A238" s="124"/>
      <c r="B238" s="230"/>
      <c r="C238" s="275" t="s">
        <v>348</v>
      </c>
      <c r="D238" s="275"/>
      <c r="E238" s="275"/>
      <c r="F238" s="233"/>
      <c r="G238" s="131"/>
      <c r="H238" s="131"/>
      <c r="I238" s="131"/>
      <c r="J238" s="132">
        <v>836.57</v>
      </c>
      <c r="K238" s="131"/>
      <c r="L238" s="132">
        <v>33.47</v>
      </c>
      <c r="M238" s="131"/>
      <c r="N238" s="234">
        <v>532.45000000000005</v>
      </c>
      <c r="AE238" s="117"/>
      <c r="AF238" s="123"/>
      <c r="AI238" s="106" t="s">
        <v>348</v>
      </c>
      <c r="AJ238" s="123"/>
      <c r="AM238" s="123"/>
      <c r="AO238" s="123"/>
    </row>
    <row r="239" spans="1:41" s="169" customFormat="1" ht="15" x14ac:dyDescent="0.25">
      <c r="A239" s="232"/>
      <c r="B239" s="230"/>
      <c r="C239" s="267" t="s">
        <v>349</v>
      </c>
      <c r="D239" s="267"/>
      <c r="E239" s="267"/>
      <c r="F239" s="231"/>
      <c r="G239" s="125"/>
      <c r="H239" s="125"/>
      <c r="I239" s="125"/>
      <c r="J239" s="129"/>
      <c r="K239" s="125"/>
      <c r="L239" s="126">
        <v>7.13</v>
      </c>
      <c r="M239" s="125"/>
      <c r="N239" s="163">
        <v>305.02</v>
      </c>
      <c r="AE239" s="117"/>
      <c r="AF239" s="123"/>
      <c r="AH239" s="106" t="s">
        <v>349</v>
      </c>
      <c r="AJ239" s="123"/>
      <c r="AM239" s="123"/>
      <c r="AO239" s="123"/>
    </row>
    <row r="240" spans="1:41" s="169" customFormat="1" ht="23.25" x14ac:dyDescent="0.25">
      <c r="A240" s="232"/>
      <c r="B240" s="230" t="s">
        <v>395</v>
      </c>
      <c r="C240" s="267" t="s">
        <v>396</v>
      </c>
      <c r="D240" s="267"/>
      <c r="E240" s="267"/>
      <c r="F240" s="231" t="s">
        <v>182</v>
      </c>
      <c r="G240" s="133">
        <v>98</v>
      </c>
      <c r="H240" s="125"/>
      <c r="I240" s="133">
        <v>98</v>
      </c>
      <c r="J240" s="129"/>
      <c r="K240" s="125"/>
      <c r="L240" s="126">
        <v>6.99</v>
      </c>
      <c r="M240" s="125"/>
      <c r="N240" s="163">
        <v>298.92</v>
      </c>
      <c r="AE240" s="117"/>
      <c r="AF240" s="123"/>
      <c r="AH240" s="106" t="s">
        <v>396</v>
      </c>
      <c r="AJ240" s="123"/>
      <c r="AM240" s="123"/>
      <c r="AO240" s="123"/>
    </row>
    <row r="241" spans="1:41" s="169" customFormat="1" ht="23.25" x14ac:dyDescent="0.25">
      <c r="A241" s="232"/>
      <c r="B241" s="230" t="s">
        <v>397</v>
      </c>
      <c r="C241" s="267" t="s">
        <v>398</v>
      </c>
      <c r="D241" s="267"/>
      <c r="E241" s="267"/>
      <c r="F241" s="231" t="s">
        <v>182</v>
      </c>
      <c r="G241" s="133">
        <v>51</v>
      </c>
      <c r="H241" s="125"/>
      <c r="I241" s="133">
        <v>51</v>
      </c>
      <c r="J241" s="129"/>
      <c r="K241" s="125"/>
      <c r="L241" s="126">
        <v>3.64</v>
      </c>
      <c r="M241" s="125"/>
      <c r="N241" s="163">
        <v>155.56</v>
      </c>
      <c r="AE241" s="117"/>
      <c r="AF241" s="123"/>
      <c r="AH241" s="106" t="s">
        <v>398</v>
      </c>
      <c r="AJ241" s="123"/>
      <c r="AM241" s="123"/>
      <c r="AO241" s="123"/>
    </row>
    <row r="242" spans="1:41" s="169" customFormat="1" ht="15" x14ac:dyDescent="0.25">
      <c r="A242" s="134"/>
      <c r="B242" s="235"/>
      <c r="C242" s="274" t="s">
        <v>181</v>
      </c>
      <c r="D242" s="274"/>
      <c r="E242" s="274"/>
      <c r="F242" s="229"/>
      <c r="G242" s="119"/>
      <c r="H242" s="119"/>
      <c r="I242" s="119"/>
      <c r="J242" s="121"/>
      <c r="K242" s="119"/>
      <c r="L242" s="135">
        <v>44.1</v>
      </c>
      <c r="M242" s="131"/>
      <c r="N242" s="159">
        <v>986.93</v>
      </c>
      <c r="AE242" s="117"/>
      <c r="AF242" s="123"/>
      <c r="AJ242" s="123" t="s">
        <v>181</v>
      </c>
      <c r="AM242" s="123"/>
      <c r="AO242" s="123"/>
    </row>
    <row r="243" spans="1:41" s="169" customFormat="1" ht="23.25" x14ac:dyDescent="0.25">
      <c r="A243" s="118" t="s">
        <v>559</v>
      </c>
      <c r="B243" s="228" t="s">
        <v>475</v>
      </c>
      <c r="C243" s="274" t="s">
        <v>476</v>
      </c>
      <c r="D243" s="274"/>
      <c r="E243" s="274"/>
      <c r="F243" s="229" t="s">
        <v>383</v>
      </c>
      <c r="G243" s="119"/>
      <c r="H243" s="119"/>
      <c r="I243" s="172">
        <v>8.4769999999999995E-4</v>
      </c>
      <c r="J243" s="157">
        <v>14400</v>
      </c>
      <c r="K243" s="119"/>
      <c r="L243" s="135">
        <v>12.21</v>
      </c>
      <c r="M243" s="137">
        <v>8.39</v>
      </c>
      <c r="N243" s="159">
        <v>102.44</v>
      </c>
      <c r="AE243" s="117"/>
      <c r="AF243" s="123" t="s">
        <v>476</v>
      </c>
      <c r="AJ243" s="123"/>
      <c r="AM243" s="123"/>
      <c r="AO243" s="123"/>
    </row>
    <row r="244" spans="1:41" s="169" customFormat="1" ht="15" x14ac:dyDescent="0.25">
      <c r="A244" s="134"/>
      <c r="B244" s="235"/>
      <c r="C244" s="267" t="s">
        <v>437</v>
      </c>
      <c r="D244" s="267"/>
      <c r="E244" s="267"/>
      <c r="F244" s="267"/>
      <c r="G244" s="267"/>
      <c r="H244" s="267"/>
      <c r="I244" s="267"/>
      <c r="J244" s="267"/>
      <c r="K244" s="267"/>
      <c r="L244" s="267"/>
      <c r="M244" s="267"/>
      <c r="N244" s="280"/>
      <c r="AE244" s="117"/>
      <c r="AF244" s="123"/>
      <c r="AJ244" s="123"/>
      <c r="AK244" s="106" t="s">
        <v>437</v>
      </c>
      <c r="AM244" s="123"/>
      <c r="AO244" s="123"/>
    </row>
    <row r="245" spans="1:41" s="169" customFormat="1" ht="15" x14ac:dyDescent="0.25">
      <c r="A245" s="134"/>
      <c r="B245" s="235"/>
      <c r="C245" s="274" t="s">
        <v>181</v>
      </c>
      <c r="D245" s="274"/>
      <c r="E245" s="274"/>
      <c r="F245" s="229"/>
      <c r="G245" s="119"/>
      <c r="H245" s="119"/>
      <c r="I245" s="119"/>
      <c r="J245" s="121"/>
      <c r="K245" s="119"/>
      <c r="L245" s="135">
        <v>12.21</v>
      </c>
      <c r="M245" s="131"/>
      <c r="N245" s="159">
        <v>102.44</v>
      </c>
      <c r="AE245" s="117"/>
      <c r="AF245" s="123"/>
      <c r="AJ245" s="123" t="s">
        <v>181</v>
      </c>
      <c r="AM245" s="123"/>
      <c r="AO245" s="123"/>
    </row>
    <row r="246" spans="1:41" s="169" customFormat="1" ht="0" hidden="1" customHeight="1" x14ac:dyDescent="0.25">
      <c r="A246" s="138"/>
      <c r="B246" s="152"/>
      <c r="C246" s="152"/>
      <c r="D246" s="152"/>
      <c r="E246" s="152"/>
      <c r="F246" s="139"/>
      <c r="G246" s="139"/>
      <c r="H246" s="139"/>
      <c r="I246" s="139"/>
      <c r="J246" s="140"/>
      <c r="K246" s="139"/>
      <c r="L246" s="140"/>
      <c r="M246" s="125"/>
      <c r="N246" s="140"/>
      <c r="AE246" s="117"/>
      <c r="AF246" s="123"/>
      <c r="AJ246" s="123"/>
      <c r="AM246" s="123"/>
      <c r="AO246" s="123"/>
    </row>
    <row r="247" spans="1:41" s="169" customFormat="1" ht="15" x14ac:dyDescent="0.25">
      <c r="A247" s="141"/>
      <c r="B247" s="238"/>
      <c r="C247" s="274" t="s">
        <v>477</v>
      </c>
      <c r="D247" s="274"/>
      <c r="E247" s="274"/>
      <c r="F247" s="274"/>
      <c r="G247" s="274"/>
      <c r="H247" s="274"/>
      <c r="I247" s="274"/>
      <c r="J247" s="274"/>
      <c r="K247" s="274"/>
      <c r="L247" s="142"/>
      <c r="M247" s="143"/>
      <c r="N247" s="144"/>
      <c r="AE247" s="117"/>
      <c r="AF247" s="123"/>
      <c r="AJ247" s="123"/>
      <c r="AM247" s="123" t="s">
        <v>477</v>
      </c>
      <c r="AO247" s="123"/>
    </row>
    <row r="248" spans="1:41" s="169" customFormat="1" ht="15" x14ac:dyDescent="0.25">
      <c r="A248" s="145"/>
      <c r="B248" s="230"/>
      <c r="C248" s="267" t="s">
        <v>356</v>
      </c>
      <c r="D248" s="267"/>
      <c r="E248" s="267"/>
      <c r="F248" s="267"/>
      <c r="G248" s="267"/>
      <c r="H248" s="267"/>
      <c r="I248" s="267"/>
      <c r="J248" s="267"/>
      <c r="K248" s="267"/>
      <c r="L248" s="151">
        <v>151.5</v>
      </c>
      <c r="M248" s="147"/>
      <c r="N248" s="150"/>
      <c r="AE248" s="117"/>
      <c r="AF248" s="123"/>
      <c r="AJ248" s="123"/>
      <c r="AM248" s="123"/>
      <c r="AN248" s="106" t="s">
        <v>356</v>
      </c>
      <c r="AO248" s="123"/>
    </row>
    <row r="249" spans="1:41" s="169" customFormat="1" ht="15" x14ac:dyDescent="0.25">
      <c r="A249" s="145"/>
      <c r="B249" s="230"/>
      <c r="C249" s="267" t="s">
        <v>357</v>
      </c>
      <c r="D249" s="267"/>
      <c r="E249" s="267"/>
      <c r="F249" s="267"/>
      <c r="G249" s="267"/>
      <c r="H249" s="267"/>
      <c r="I249" s="267"/>
      <c r="J249" s="267"/>
      <c r="K249" s="267"/>
      <c r="L249" s="149"/>
      <c r="M249" s="147"/>
      <c r="N249" s="150"/>
      <c r="AE249" s="117"/>
      <c r="AF249" s="123"/>
      <c r="AJ249" s="123"/>
      <c r="AM249" s="123"/>
      <c r="AN249" s="106" t="s">
        <v>357</v>
      </c>
      <c r="AO249" s="123"/>
    </row>
    <row r="250" spans="1:41" s="169" customFormat="1" ht="15" x14ac:dyDescent="0.25">
      <c r="A250" s="145"/>
      <c r="B250" s="230"/>
      <c r="C250" s="267" t="s">
        <v>358</v>
      </c>
      <c r="D250" s="267"/>
      <c r="E250" s="267"/>
      <c r="F250" s="267"/>
      <c r="G250" s="267"/>
      <c r="H250" s="267"/>
      <c r="I250" s="267"/>
      <c r="J250" s="267"/>
      <c r="K250" s="267"/>
      <c r="L250" s="151">
        <v>18.95</v>
      </c>
      <c r="M250" s="147"/>
      <c r="N250" s="150"/>
      <c r="AE250" s="117"/>
      <c r="AF250" s="123"/>
      <c r="AJ250" s="123"/>
      <c r="AM250" s="123"/>
      <c r="AN250" s="106" t="s">
        <v>358</v>
      </c>
      <c r="AO250" s="123"/>
    </row>
    <row r="251" spans="1:41" s="169" customFormat="1" ht="15" x14ac:dyDescent="0.25">
      <c r="A251" s="145"/>
      <c r="B251" s="230"/>
      <c r="C251" s="267" t="s">
        <v>359</v>
      </c>
      <c r="D251" s="267"/>
      <c r="E251" s="267"/>
      <c r="F251" s="267"/>
      <c r="G251" s="267"/>
      <c r="H251" s="267"/>
      <c r="I251" s="267"/>
      <c r="J251" s="267"/>
      <c r="K251" s="267"/>
      <c r="L251" s="151">
        <v>4.82</v>
      </c>
      <c r="M251" s="147"/>
      <c r="N251" s="150"/>
      <c r="AE251" s="117"/>
      <c r="AF251" s="123"/>
      <c r="AJ251" s="123"/>
      <c r="AM251" s="123"/>
      <c r="AN251" s="106" t="s">
        <v>359</v>
      </c>
      <c r="AO251" s="123"/>
    </row>
    <row r="252" spans="1:41" s="169" customFormat="1" ht="15" x14ac:dyDescent="0.25">
      <c r="A252" s="145"/>
      <c r="B252" s="230"/>
      <c r="C252" s="267" t="s">
        <v>360</v>
      </c>
      <c r="D252" s="267"/>
      <c r="E252" s="267"/>
      <c r="F252" s="267"/>
      <c r="G252" s="267"/>
      <c r="H252" s="267"/>
      <c r="I252" s="267"/>
      <c r="J252" s="267"/>
      <c r="K252" s="267"/>
      <c r="L252" s="151">
        <v>0.25</v>
      </c>
      <c r="M252" s="147"/>
      <c r="N252" s="150"/>
      <c r="AE252" s="117"/>
      <c r="AF252" s="123"/>
      <c r="AJ252" s="123"/>
      <c r="AM252" s="123"/>
      <c r="AN252" s="106" t="s">
        <v>360</v>
      </c>
      <c r="AO252" s="123"/>
    </row>
    <row r="253" spans="1:41" s="169" customFormat="1" ht="15" x14ac:dyDescent="0.25">
      <c r="A253" s="145"/>
      <c r="B253" s="230"/>
      <c r="C253" s="267" t="s">
        <v>361</v>
      </c>
      <c r="D253" s="267"/>
      <c r="E253" s="267"/>
      <c r="F253" s="267"/>
      <c r="G253" s="267"/>
      <c r="H253" s="267"/>
      <c r="I253" s="267"/>
      <c r="J253" s="267"/>
      <c r="K253" s="267"/>
      <c r="L253" s="151">
        <v>127.73</v>
      </c>
      <c r="M253" s="147"/>
      <c r="N253" s="150"/>
      <c r="AE253" s="117"/>
      <c r="AF253" s="123"/>
      <c r="AJ253" s="123"/>
      <c r="AM253" s="123"/>
      <c r="AN253" s="106" t="s">
        <v>361</v>
      </c>
      <c r="AO253" s="123"/>
    </row>
    <row r="254" spans="1:41" s="169" customFormat="1" ht="15" x14ac:dyDescent="0.25">
      <c r="A254" s="145"/>
      <c r="B254" s="230"/>
      <c r="C254" s="267" t="s">
        <v>362</v>
      </c>
      <c r="D254" s="267"/>
      <c r="E254" s="267"/>
      <c r="F254" s="267"/>
      <c r="G254" s="267"/>
      <c r="H254" s="267"/>
      <c r="I254" s="267"/>
      <c r="J254" s="267"/>
      <c r="K254" s="267"/>
      <c r="L254" s="151">
        <v>86.05</v>
      </c>
      <c r="M254" s="147"/>
      <c r="N254" s="150"/>
      <c r="AE254" s="117"/>
      <c r="AF254" s="123"/>
      <c r="AJ254" s="123"/>
      <c r="AM254" s="123"/>
      <c r="AN254" s="106" t="s">
        <v>362</v>
      </c>
      <c r="AO254" s="123"/>
    </row>
    <row r="255" spans="1:41" s="169" customFormat="1" ht="15" x14ac:dyDescent="0.25">
      <c r="A255" s="145"/>
      <c r="B255" s="230"/>
      <c r="C255" s="267" t="s">
        <v>357</v>
      </c>
      <c r="D255" s="267"/>
      <c r="E255" s="267"/>
      <c r="F255" s="267"/>
      <c r="G255" s="267"/>
      <c r="H255" s="267"/>
      <c r="I255" s="267"/>
      <c r="J255" s="267"/>
      <c r="K255" s="267"/>
      <c r="L255" s="149"/>
      <c r="M255" s="147"/>
      <c r="N255" s="150"/>
      <c r="AE255" s="117"/>
      <c r="AF255" s="123"/>
      <c r="AJ255" s="123"/>
      <c r="AM255" s="123"/>
      <c r="AN255" s="106" t="s">
        <v>357</v>
      </c>
      <c r="AO255" s="123"/>
    </row>
    <row r="256" spans="1:41" s="169" customFormat="1" ht="15" x14ac:dyDescent="0.25">
      <c r="A256" s="145"/>
      <c r="B256" s="230"/>
      <c r="C256" s="267" t="s">
        <v>363</v>
      </c>
      <c r="D256" s="267"/>
      <c r="E256" s="267"/>
      <c r="F256" s="267"/>
      <c r="G256" s="267"/>
      <c r="H256" s="267"/>
      <c r="I256" s="267"/>
      <c r="J256" s="267"/>
      <c r="K256" s="267"/>
      <c r="L256" s="151">
        <v>9.73</v>
      </c>
      <c r="M256" s="147"/>
      <c r="N256" s="150"/>
      <c r="AE256" s="117"/>
      <c r="AF256" s="123"/>
      <c r="AJ256" s="123"/>
      <c r="AM256" s="123"/>
      <c r="AN256" s="106" t="s">
        <v>363</v>
      </c>
      <c r="AO256" s="123"/>
    </row>
    <row r="257" spans="1:41" s="169" customFormat="1" ht="15" x14ac:dyDescent="0.25">
      <c r="A257" s="145"/>
      <c r="B257" s="230"/>
      <c r="C257" s="267" t="s">
        <v>364</v>
      </c>
      <c r="D257" s="267"/>
      <c r="E257" s="267"/>
      <c r="F257" s="267"/>
      <c r="G257" s="267"/>
      <c r="H257" s="267"/>
      <c r="I257" s="267"/>
      <c r="J257" s="267"/>
      <c r="K257" s="267"/>
      <c r="L257" s="151">
        <v>1.68</v>
      </c>
      <c r="M257" s="147"/>
      <c r="N257" s="150"/>
      <c r="AE257" s="117"/>
      <c r="AF257" s="123"/>
      <c r="AJ257" s="123"/>
      <c r="AM257" s="123"/>
      <c r="AN257" s="106" t="s">
        <v>364</v>
      </c>
      <c r="AO257" s="123"/>
    </row>
    <row r="258" spans="1:41" s="169" customFormat="1" ht="15" x14ac:dyDescent="0.25">
      <c r="A258" s="145"/>
      <c r="B258" s="230"/>
      <c r="C258" s="267" t="s">
        <v>366</v>
      </c>
      <c r="D258" s="267"/>
      <c r="E258" s="267"/>
      <c r="F258" s="267"/>
      <c r="G258" s="267"/>
      <c r="H258" s="267"/>
      <c r="I258" s="267"/>
      <c r="J258" s="267"/>
      <c r="K258" s="267"/>
      <c r="L258" s="151">
        <v>60.07</v>
      </c>
      <c r="M258" s="147"/>
      <c r="N258" s="150"/>
      <c r="AE258" s="117"/>
      <c r="AF258" s="123"/>
      <c r="AJ258" s="123"/>
      <c r="AM258" s="123"/>
      <c r="AN258" s="106" t="s">
        <v>366</v>
      </c>
      <c r="AO258" s="123"/>
    </row>
    <row r="259" spans="1:41" s="169" customFormat="1" ht="15" x14ac:dyDescent="0.25">
      <c r="A259" s="145"/>
      <c r="B259" s="230"/>
      <c r="C259" s="267" t="s">
        <v>367</v>
      </c>
      <c r="D259" s="267"/>
      <c r="E259" s="267"/>
      <c r="F259" s="267"/>
      <c r="G259" s="267"/>
      <c r="H259" s="267"/>
      <c r="I259" s="267"/>
      <c r="J259" s="267"/>
      <c r="K259" s="267"/>
      <c r="L259" s="151">
        <v>9.5500000000000007</v>
      </c>
      <c r="M259" s="147"/>
      <c r="N259" s="150"/>
      <c r="AE259" s="117"/>
      <c r="AF259" s="123"/>
      <c r="AJ259" s="123"/>
      <c r="AM259" s="123"/>
      <c r="AN259" s="106" t="s">
        <v>367</v>
      </c>
      <c r="AO259" s="123"/>
    </row>
    <row r="260" spans="1:41" s="169" customFormat="1" ht="15" x14ac:dyDescent="0.25">
      <c r="A260" s="145"/>
      <c r="B260" s="230"/>
      <c r="C260" s="267" t="s">
        <v>368</v>
      </c>
      <c r="D260" s="267"/>
      <c r="E260" s="267"/>
      <c r="F260" s="267"/>
      <c r="G260" s="267"/>
      <c r="H260" s="267"/>
      <c r="I260" s="267"/>
      <c r="J260" s="267"/>
      <c r="K260" s="267"/>
      <c r="L260" s="151">
        <v>5.0199999999999996</v>
      </c>
      <c r="M260" s="147"/>
      <c r="N260" s="150"/>
      <c r="AE260" s="117"/>
      <c r="AF260" s="123"/>
      <c r="AJ260" s="123"/>
      <c r="AM260" s="123"/>
      <c r="AN260" s="106" t="s">
        <v>368</v>
      </c>
      <c r="AO260" s="123"/>
    </row>
    <row r="261" spans="1:41" s="169" customFormat="1" ht="15" x14ac:dyDescent="0.25">
      <c r="A261" s="145"/>
      <c r="B261" s="230"/>
      <c r="C261" s="267" t="s">
        <v>402</v>
      </c>
      <c r="D261" s="267"/>
      <c r="E261" s="267"/>
      <c r="F261" s="267"/>
      <c r="G261" s="267"/>
      <c r="H261" s="267"/>
      <c r="I261" s="267"/>
      <c r="J261" s="267"/>
      <c r="K261" s="267"/>
      <c r="L261" s="151">
        <v>94.13</v>
      </c>
      <c r="M261" s="147"/>
      <c r="N261" s="150"/>
      <c r="AE261" s="117"/>
      <c r="AF261" s="123"/>
      <c r="AJ261" s="123"/>
      <c r="AM261" s="123"/>
      <c r="AN261" s="106" t="s">
        <v>402</v>
      </c>
      <c r="AO261" s="123"/>
    </row>
    <row r="262" spans="1:41" s="169" customFormat="1" ht="15" x14ac:dyDescent="0.25">
      <c r="A262" s="145"/>
      <c r="B262" s="230"/>
      <c r="C262" s="267" t="s">
        <v>357</v>
      </c>
      <c r="D262" s="267"/>
      <c r="E262" s="267"/>
      <c r="F262" s="267"/>
      <c r="G262" s="267"/>
      <c r="H262" s="267"/>
      <c r="I262" s="267"/>
      <c r="J262" s="267"/>
      <c r="K262" s="267"/>
      <c r="L262" s="149"/>
      <c r="M262" s="147"/>
      <c r="N262" s="150"/>
      <c r="AE262" s="117"/>
      <c r="AF262" s="123"/>
      <c r="AJ262" s="123"/>
      <c r="AM262" s="123"/>
      <c r="AN262" s="106" t="s">
        <v>357</v>
      </c>
      <c r="AO262" s="123"/>
    </row>
    <row r="263" spans="1:41" s="169" customFormat="1" ht="15" x14ac:dyDescent="0.25">
      <c r="A263" s="145"/>
      <c r="B263" s="230"/>
      <c r="C263" s="267" t="s">
        <v>363</v>
      </c>
      <c r="D263" s="267"/>
      <c r="E263" s="267"/>
      <c r="F263" s="267"/>
      <c r="G263" s="267"/>
      <c r="H263" s="267"/>
      <c r="I263" s="267"/>
      <c r="J263" s="267"/>
      <c r="K263" s="267"/>
      <c r="L263" s="151">
        <v>9.2200000000000006</v>
      </c>
      <c r="M263" s="147"/>
      <c r="N263" s="150"/>
      <c r="AE263" s="117"/>
      <c r="AF263" s="123"/>
      <c r="AJ263" s="123"/>
      <c r="AM263" s="123"/>
      <c r="AN263" s="106" t="s">
        <v>363</v>
      </c>
      <c r="AO263" s="123"/>
    </row>
    <row r="264" spans="1:41" s="169" customFormat="1" ht="15" x14ac:dyDescent="0.25">
      <c r="A264" s="145"/>
      <c r="B264" s="230"/>
      <c r="C264" s="267" t="s">
        <v>364</v>
      </c>
      <c r="D264" s="267"/>
      <c r="E264" s="267"/>
      <c r="F264" s="267"/>
      <c r="G264" s="267"/>
      <c r="H264" s="267"/>
      <c r="I264" s="267"/>
      <c r="J264" s="267"/>
      <c r="K264" s="267"/>
      <c r="L264" s="151">
        <v>3.14</v>
      </c>
      <c r="M264" s="147"/>
      <c r="N264" s="150"/>
      <c r="AE264" s="117"/>
      <c r="AF264" s="123"/>
      <c r="AJ264" s="123"/>
      <c r="AM264" s="123"/>
      <c r="AN264" s="106" t="s">
        <v>364</v>
      </c>
      <c r="AO264" s="123"/>
    </row>
    <row r="265" spans="1:41" s="169" customFormat="1" ht="15" x14ac:dyDescent="0.25">
      <c r="A265" s="145"/>
      <c r="B265" s="230"/>
      <c r="C265" s="267" t="s">
        <v>365</v>
      </c>
      <c r="D265" s="267"/>
      <c r="E265" s="267"/>
      <c r="F265" s="267"/>
      <c r="G265" s="267"/>
      <c r="H265" s="267"/>
      <c r="I265" s="267"/>
      <c r="J265" s="267"/>
      <c r="K265" s="267"/>
      <c r="L265" s="151">
        <v>0.25</v>
      </c>
      <c r="M265" s="147"/>
      <c r="N265" s="150"/>
      <c r="AE265" s="117"/>
      <c r="AF265" s="123"/>
      <c r="AJ265" s="123"/>
      <c r="AM265" s="123"/>
      <c r="AN265" s="106" t="s">
        <v>365</v>
      </c>
      <c r="AO265" s="123"/>
    </row>
    <row r="266" spans="1:41" s="169" customFormat="1" ht="15" x14ac:dyDescent="0.25">
      <c r="A266" s="145"/>
      <c r="B266" s="230"/>
      <c r="C266" s="267" t="s">
        <v>366</v>
      </c>
      <c r="D266" s="267"/>
      <c r="E266" s="267"/>
      <c r="F266" s="267"/>
      <c r="G266" s="267"/>
      <c r="H266" s="267"/>
      <c r="I266" s="267"/>
      <c r="J266" s="267"/>
      <c r="K266" s="267"/>
      <c r="L266" s="151">
        <v>67.66</v>
      </c>
      <c r="M266" s="147"/>
      <c r="N266" s="150"/>
      <c r="AE266" s="117"/>
      <c r="AF266" s="123"/>
      <c r="AJ266" s="123"/>
      <c r="AM266" s="123"/>
      <c r="AN266" s="106" t="s">
        <v>366</v>
      </c>
      <c r="AO266" s="123"/>
    </row>
    <row r="267" spans="1:41" s="169" customFormat="1" ht="15" x14ac:dyDescent="0.25">
      <c r="A267" s="145"/>
      <c r="B267" s="230"/>
      <c r="C267" s="267" t="s">
        <v>367</v>
      </c>
      <c r="D267" s="267"/>
      <c r="E267" s="267"/>
      <c r="F267" s="267"/>
      <c r="G267" s="267"/>
      <c r="H267" s="267"/>
      <c r="I267" s="267"/>
      <c r="J267" s="267"/>
      <c r="K267" s="267"/>
      <c r="L267" s="151">
        <v>9.2799999999999994</v>
      </c>
      <c r="M267" s="147"/>
      <c r="N267" s="150"/>
      <c r="AE267" s="117"/>
      <c r="AF267" s="123"/>
      <c r="AJ267" s="123"/>
      <c r="AM267" s="123"/>
      <c r="AN267" s="106" t="s">
        <v>367</v>
      </c>
      <c r="AO267" s="123"/>
    </row>
    <row r="268" spans="1:41" s="169" customFormat="1" ht="15" x14ac:dyDescent="0.25">
      <c r="A268" s="145"/>
      <c r="B268" s="230"/>
      <c r="C268" s="267" t="s">
        <v>368</v>
      </c>
      <c r="D268" s="267"/>
      <c r="E268" s="267"/>
      <c r="F268" s="267"/>
      <c r="G268" s="267"/>
      <c r="H268" s="267"/>
      <c r="I268" s="267"/>
      <c r="J268" s="267"/>
      <c r="K268" s="267"/>
      <c r="L268" s="151">
        <v>4.83</v>
      </c>
      <c r="M268" s="147"/>
      <c r="N268" s="150"/>
      <c r="AE268" s="117"/>
      <c r="AF268" s="123"/>
      <c r="AJ268" s="123"/>
      <c r="AM268" s="123"/>
      <c r="AN268" s="106" t="s">
        <v>368</v>
      </c>
      <c r="AO268" s="123"/>
    </row>
    <row r="269" spans="1:41" s="169" customFormat="1" ht="15" x14ac:dyDescent="0.25">
      <c r="A269" s="145"/>
      <c r="B269" s="230"/>
      <c r="C269" s="267" t="s">
        <v>369</v>
      </c>
      <c r="D269" s="267"/>
      <c r="E269" s="267"/>
      <c r="F269" s="267"/>
      <c r="G269" s="267"/>
      <c r="H269" s="267"/>
      <c r="I269" s="267"/>
      <c r="J269" s="267"/>
      <c r="K269" s="267"/>
      <c r="L269" s="151">
        <v>19.2</v>
      </c>
      <c r="M269" s="147"/>
      <c r="N269" s="150"/>
      <c r="AE269" s="117"/>
      <c r="AF269" s="123"/>
      <c r="AJ269" s="123"/>
      <c r="AM269" s="123"/>
      <c r="AN269" s="106" t="s">
        <v>369</v>
      </c>
      <c r="AO269" s="123"/>
    </row>
    <row r="270" spans="1:41" s="169" customFormat="1" ht="15" x14ac:dyDescent="0.25">
      <c r="A270" s="145"/>
      <c r="B270" s="230"/>
      <c r="C270" s="267" t="s">
        <v>370</v>
      </c>
      <c r="D270" s="267"/>
      <c r="E270" s="267"/>
      <c r="F270" s="267"/>
      <c r="G270" s="267"/>
      <c r="H270" s="267"/>
      <c r="I270" s="267"/>
      <c r="J270" s="267"/>
      <c r="K270" s="267"/>
      <c r="L270" s="151">
        <v>18.829999999999998</v>
      </c>
      <c r="M270" s="147"/>
      <c r="N270" s="150"/>
      <c r="AE270" s="117"/>
      <c r="AF270" s="123"/>
      <c r="AJ270" s="123"/>
      <c r="AM270" s="123"/>
      <c r="AN270" s="106" t="s">
        <v>370</v>
      </c>
      <c r="AO270" s="123"/>
    </row>
    <row r="271" spans="1:41" s="169" customFormat="1" ht="15" x14ac:dyDescent="0.25">
      <c r="A271" s="145"/>
      <c r="B271" s="230"/>
      <c r="C271" s="267" t="s">
        <v>371</v>
      </c>
      <c r="D271" s="267"/>
      <c r="E271" s="267"/>
      <c r="F271" s="267"/>
      <c r="G271" s="267"/>
      <c r="H271" s="267"/>
      <c r="I271" s="267"/>
      <c r="J271" s="267"/>
      <c r="K271" s="267"/>
      <c r="L271" s="151">
        <v>9.85</v>
      </c>
      <c r="M271" s="147"/>
      <c r="N271" s="150"/>
      <c r="AE271" s="117"/>
      <c r="AF271" s="123"/>
      <c r="AJ271" s="123"/>
      <c r="AM271" s="123"/>
      <c r="AN271" s="106" t="s">
        <v>371</v>
      </c>
      <c r="AO271" s="123"/>
    </row>
    <row r="272" spans="1:41" s="169" customFormat="1" ht="15" x14ac:dyDescent="0.25">
      <c r="A272" s="145"/>
      <c r="B272" s="239"/>
      <c r="C272" s="276" t="s">
        <v>478</v>
      </c>
      <c r="D272" s="276"/>
      <c r="E272" s="276"/>
      <c r="F272" s="276"/>
      <c r="G272" s="276"/>
      <c r="H272" s="276"/>
      <c r="I272" s="276"/>
      <c r="J272" s="276"/>
      <c r="K272" s="276"/>
      <c r="L272" s="171">
        <v>180.18</v>
      </c>
      <c r="M272" s="154"/>
      <c r="N272" s="244"/>
      <c r="AE272" s="117"/>
      <c r="AF272" s="123"/>
      <c r="AJ272" s="123"/>
      <c r="AM272" s="123"/>
      <c r="AO272" s="123" t="s">
        <v>478</v>
      </c>
    </row>
    <row r="273" spans="1:43" s="169" customFormat="1" ht="11.25" hidden="1" customHeight="1" x14ac:dyDescent="0.25">
      <c r="B273" s="237"/>
      <c r="C273" s="237"/>
      <c r="D273" s="237"/>
      <c r="E273" s="237"/>
      <c r="F273" s="237"/>
      <c r="G273" s="237"/>
      <c r="H273" s="237"/>
      <c r="I273" s="237"/>
      <c r="J273" s="237"/>
      <c r="K273" s="237"/>
      <c r="L273" s="109"/>
      <c r="M273" s="109"/>
      <c r="N273" s="109"/>
    </row>
    <row r="274" spans="1:43" s="169" customFormat="1" ht="15" x14ac:dyDescent="0.25">
      <c r="A274" s="141"/>
      <c r="B274" s="238"/>
      <c r="C274" s="274" t="s">
        <v>403</v>
      </c>
      <c r="D274" s="274"/>
      <c r="E274" s="274"/>
      <c r="F274" s="274"/>
      <c r="G274" s="274"/>
      <c r="H274" s="274"/>
      <c r="I274" s="274"/>
      <c r="J274" s="274"/>
      <c r="K274" s="274"/>
      <c r="L274" s="142"/>
      <c r="M274" s="143"/>
      <c r="N274" s="144"/>
      <c r="AP274" s="123" t="s">
        <v>403</v>
      </c>
    </row>
    <row r="275" spans="1:43" s="169" customFormat="1" ht="15" x14ac:dyDescent="0.25">
      <c r="A275" s="145"/>
      <c r="B275" s="230"/>
      <c r="C275" s="267" t="s">
        <v>356</v>
      </c>
      <c r="D275" s="267"/>
      <c r="E275" s="267"/>
      <c r="F275" s="267"/>
      <c r="G275" s="267"/>
      <c r="H275" s="267"/>
      <c r="I275" s="267"/>
      <c r="J275" s="267"/>
      <c r="K275" s="267"/>
      <c r="L275" s="146">
        <v>3978.32</v>
      </c>
      <c r="M275" s="147"/>
      <c r="N275" s="148">
        <v>36818.239999999998</v>
      </c>
      <c r="AP275" s="123"/>
      <c r="AQ275" s="106" t="s">
        <v>356</v>
      </c>
    </row>
    <row r="276" spans="1:43" s="169" customFormat="1" ht="15" x14ac:dyDescent="0.25">
      <c r="A276" s="145"/>
      <c r="B276" s="230"/>
      <c r="C276" s="267" t="s">
        <v>357</v>
      </c>
      <c r="D276" s="267"/>
      <c r="E276" s="267"/>
      <c r="F276" s="267"/>
      <c r="G276" s="267"/>
      <c r="H276" s="267"/>
      <c r="I276" s="267"/>
      <c r="J276" s="267"/>
      <c r="K276" s="267"/>
      <c r="L276" s="149"/>
      <c r="M276" s="147"/>
      <c r="N276" s="150"/>
      <c r="AP276" s="123"/>
      <c r="AQ276" s="106" t="s">
        <v>357</v>
      </c>
    </row>
    <row r="277" spans="1:43" s="169" customFormat="1" ht="15" x14ac:dyDescent="0.25">
      <c r="A277" s="145"/>
      <c r="B277" s="230"/>
      <c r="C277" s="267" t="s">
        <v>358</v>
      </c>
      <c r="D277" s="267"/>
      <c r="E277" s="267"/>
      <c r="F277" s="267"/>
      <c r="G277" s="267"/>
      <c r="H277" s="267"/>
      <c r="I277" s="267"/>
      <c r="J277" s="267"/>
      <c r="K277" s="267"/>
      <c r="L277" s="151">
        <v>59.39</v>
      </c>
      <c r="M277" s="147"/>
      <c r="N277" s="148">
        <v>2540.6999999999998</v>
      </c>
      <c r="AP277" s="123"/>
      <c r="AQ277" s="106" t="s">
        <v>358</v>
      </c>
    </row>
    <row r="278" spans="1:43" s="169" customFormat="1" ht="15" x14ac:dyDescent="0.25">
      <c r="A278" s="145"/>
      <c r="B278" s="230"/>
      <c r="C278" s="267" t="s">
        <v>359</v>
      </c>
      <c r="D278" s="267"/>
      <c r="E278" s="267"/>
      <c r="F278" s="267"/>
      <c r="G278" s="267"/>
      <c r="H278" s="267"/>
      <c r="I278" s="267"/>
      <c r="J278" s="267"/>
      <c r="K278" s="267"/>
      <c r="L278" s="151">
        <v>246.92</v>
      </c>
      <c r="M278" s="147"/>
      <c r="N278" s="148">
        <v>3469.22</v>
      </c>
      <c r="AP278" s="123"/>
      <c r="AQ278" s="106" t="s">
        <v>359</v>
      </c>
    </row>
    <row r="279" spans="1:43" s="169" customFormat="1" ht="15" x14ac:dyDescent="0.25">
      <c r="A279" s="145"/>
      <c r="B279" s="230"/>
      <c r="C279" s="267" t="s">
        <v>360</v>
      </c>
      <c r="D279" s="267"/>
      <c r="E279" s="267"/>
      <c r="F279" s="267"/>
      <c r="G279" s="267"/>
      <c r="H279" s="267"/>
      <c r="I279" s="267"/>
      <c r="J279" s="267"/>
      <c r="K279" s="267"/>
      <c r="L279" s="151">
        <v>21.91</v>
      </c>
      <c r="M279" s="147"/>
      <c r="N279" s="164">
        <v>937.3</v>
      </c>
      <c r="AP279" s="123"/>
      <c r="AQ279" s="106" t="s">
        <v>360</v>
      </c>
    </row>
    <row r="280" spans="1:43" s="169" customFormat="1" ht="15" x14ac:dyDescent="0.25">
      <c r="A280" s="145"/>
      <c r="B280" s="230"/>
      <c r="C280" s="267" t="s">
        <v>361</v>
      </c>
      <c r="D280" s="267"/>
      <c r="E280" s="267"/>
      <c r="F280" s="267"/>
      <c r="G280" s="267"/>
      <c r="H280" s="267"/>
      <c r="I280" s="267"/>
      <c r="J280" s="267"/>
      <c r="K280" s="267"/>
      <c r="L280" s="146">
        <v>3672.01</v>
      </c>
      <c r="M280" s="147"/>
      <c r="N280" s="148">
        <v>30808.32</v>
      </c>
      <c r="AP280" s="123"/>
      <c r="AQ280" s="106" t="s">
        <v>361</v>
      </c>
    </row>
    <row r="281" spans="1:43" s="169" customFormat="1" ht="15" x14ac:dyDescent="0.25">
      <c r="A281" s="145"/>
      <c r="B281" s="230"/>
      <c r="C281" s="267" t="s">
        <v>362</v>
      </c>
      <c r="D281" s="267"/>
      <c r="E281" s="267"/>
      <c r="F281" s="267"/>
      <c r="G281" s="267"/>
      <c r="H281" s="267"/>
      <c r="I281" s="267"/>
      <c r="J281" s="267"/>
      <c r="K281" s="267"/>
      <c r="L281" s="146">
        <v>4014.7</v>
      </c>
      <c r="M281" s="147"/>
      <c r="N281" s="148">
        <v>40792.519999999997</v>
      </c>
      <c r="AP281" s="123"/>
      <c r="AQ281" s="106" t="s">
        <v>362</v>
      </c>
    </row>
    <row r="282" spans="1:43" s="169" customFormat="1" ht="15" x14ac:dyDescent="0.25">
      <c r="A282" s="145"/>
      <c r="B282" s="230"/>
      <c r="C282" s="267" t="s">
        <v>452</v>
      </c>
      <c r="D282" s="267"/>
      <c r="E282" s="267"/>
      <c r="F282" s="267"/>
      <c r="G282" s="267"/>
      <c r="H282" s="267"/>
      <c r="I282" s="267"/>
      <c r="J282" s="267"/>
      <c r="K282" s="267"/>
      <c r="L282" s="146">
        <v>3966.73</v>
      </c>
      <c r="M282" s="147"/>
      <c r="N282" s="148">
        <v>40118.54</v>
      </c>
      <c r="AP282" s="123"/>
      <c r="AQ282" s="106" t="s">
        <v>452</v>
      </c>
    </row>
    <row r="283" spans="1:43" s="169" customFormat="1" ht="15" x14ac:dyDescent="0.25">
      <c r="A283" s="145"/>
      <c r="B283" s="230"/>
      <c r="C283" s="267" t="s">
        <v>421</v>
      </c>
      <c r="D283" s="267"/>
      <c r="E283" s="267"/>
      <c r="F283" s="267"/>
      <c r="G283" s="267"/>
      <c r="H283" s="267"/>
      <c r="I283" s="267"/>
      <c r="J283" s="267"/>
      <c r="K283" s="267"/>
      <c r="L283" s="149"/>
      <c r="M283" s="147"/>
      <c r="N283" s="150"/>
      <c r="AP283" s="123"/>
      <c r="AQ283" s="106" t="s">
        <v>421</v>
      </c>
    </row>
    <row r="284" spans="1:43" s="169" customFormat="1" ht="15" x14ac:dyDescent="0.25">
      <c r="A284" s="145"/>
      <c r="B284" s="230"/>
      <c r="C284" s="267" t="s">
        <v>422</v>
      </c>
      <c r="D284" s="267"/>
      <c r="E284" s="267"/>
      <c r="F284" s="267"/>
      <c r="G284" s="267"/>
      <c r="H284" s="267"/>
      <c r="I284" s="267"/>
      <c r="J284" s="267"/>
      <c r="K284" s="267"/>
      <c r="L284" s="151">
        <v>50.17</v>
      </c>
      <c r="M284" s="147"/>
      <c r="N284" s="148">
        <v>2146.27</v>
      </c>
      <c r="AP284" s="123"/>
      <c r="AQ284" s="106" t="s">
        <v>422</v>
      </c>
    </row>
    <row r="285" spans="1:43" s="169" customFormat="1" ht="15" x14ac:dyDescent="0.25">
      <c r="A285" s="145"/>
      <c r="B285" s="230"/>
      <c r="C285" s="267" t="s">
        <v>453</v>
      </c>
      <c r="D285" s="267"/>
      <c r="E285" s="267"/>
      <c r="F285" s="267"/>
      <c r="G285" s="267"/>
      <c r="H285" s="267"/>
      <c r="I285" s="267"/>
      <c r="J285" s="267"/>
      <c r="K285" s="267"/>
      <c r="L285" s="151">
        <v>195.81</v>
      </c>
      <c r="M285" s="147"/>
      <c r="N285" s="148">
        <v>2751.12</v>
      </c>
      <c r="AP285" s="123"/>
      <c r="AQ285" s="106" t="s">
        <v>453</v>
      </c>
    </row>
    <row r="286" spans="1:43" s="169" customFormat="1" ht="15" x14ac:dyDescent="0.25">
      <c r="A286" s="145"/>
      <c r="B286" s="230"/>
      <c r="C286" s="267" t="s">
        <v>454</v>
      </c>
      <c r="D286" s="267"/>
      <c r="E286" s="267"/>
      <c r="F286" s="267"/>
      <c r="G286" s="267"/>
      <c r="H286" s="267"/>
      <c r="I286" s="267"/>
      <c r="J286" s="267"/>
      <c r="K286" s="267"/>
      <c r="L286" s="151">
        <v>21.66</v>
      </c>
      <c r="M286" s="147"/>
      <c r="N286" s="164">
        <v>926.61</v>
      </c>
      <c r="AP286" s="123"/>
      <c r="AQ286" s="106" t="s">
        <v>454</v>
      </c>
    </row>
    <row r="287" spans="1:43" s="169" customFormat="1" ht="15" x14ac:dyDescent="0.25">
      <c r="A287" s="145"/>
      <c r="B287" s="230"/>
      <c r="C287" s="267" t="s">
        <v>455</v>
      </c>
      <c r="D287" s="267"/>
      <c r="E287" s="267"/>
      <c r="F287" s="267"/>
      <c r="G287" s="267"/>
      <c r="H287" s="267"/>
      <c r="I287" s="267"/>
      <c r="J287" s="267"/>
      <c r="K287" s="267"/>
      <c r="L287" s="146">
        <v>3604.35</v>
      </c>
      <c r="M287" s="147"/>
      <c r="N287" s="148">
        <v>30240.66</v>
      </c>
      <c r="AP287" s="123"/>
      <c r="AQ287" s="106" t="s">
        <v>455</v>
      </c>
    </row>
    <row r="288" spans="1:43" s="169" customFormat="1" ht="15" x14ac:dyDescent="0.25">
      <c r="A288" s="145"/>
      <c r="B288" s="230"/>
      <c r="C288" s="267" t="s">
        <v>423</v>
      </c>
      <c r="D288" s="267"/>
      <c r="E288" s="267"/>
      <c r="F288" s="267"/>
      <c r="G288" s="267"/>
      <c r="H288" s="267"/>
      <c r="I288" s="267"/>
      <c r="J288" s="267"/>
      <c r="K288" s="267"/>
      <c r="L288" s="151">
        <v>74.12</v>
      </c>
      <c r="M288" s="147"/>
      <c r="N288" s="148">
        <v>3171.49</v>
      </c>
      <c r="AP288" s="123"/>
      <c r="AQ288" s="106" t="s">
        <v>423</v>
      </c>
    </row>
    <row r="289" spans="1:44" s="169" customFormat="1" ht="15" x14ac:dyDescent="0.25">
      <c r="A289" s="145"/>
      <c r="B289" s="230"/>
      <c r="C289" s="267" t="s">
        <v>424</v>
      </c>
      <c r="D289" s="267"/>
      <c r="E289" s="267"/>
      <c r="F289" s="267"/>
      <c r="G289" s="267"/>
      <c r="H289" s="267"/>
      <c r="I289" s="267"/>
      <c r="J289" s="267"/>
      <c r="K289" s="267"/>
      <c r="L289" s="151">
        <v>42.28</v>
      </c>
      <c r="M289" s="147"/>
      <c r="N289" s="148">
        <v>1809</v>
      </c>
      <c r="AP289" s="123"/>
      <c r="AQ289" s="106" t="s">
        <v>424</v>
      </c>
    </row>
    <row r="290" spans="1:44" s="169" customFormat="1" ht="15" x14ac:dyDescent="0.25">
      <c r="A290" s="145"/>
      <c r="B290" s="230"/>
      <c r="C290" s="267" t="s">
        <v>456</v>
      </c>
      <c r="D290" s="267"/>
      <c r="E290" s="267"/>
      <c r="F290" s="267"/>
      <c r="G290" s="267"/>
      <c r="H290" s="267"/>
      <c r="I290" s="267"/>
      <c r="J290" s="267"/>
      <c r="K290" s="267"/>
      <c r="L290" s="151">
        <v>47.97</v>
      </c>
      <c r="M290" s="147"/>
      <c r="N290" s="164">
        <v>673.98</v>
      </c>
      <c r="AP290" s="123"/>
      <c r="AQ290" s="106" t="s">
        <v>456</v>
      </c>
    </row>
    <row r="291" spans="1:44" s="169" customFormat="1" ht="15" x14ac:dyDescent="0.25">
      <c r="A291" s="145"/>
      <c r="B291" s="230"/>
      <c r="C291" s="267" t="s">
        <v>402</v>
      </c>
      <c r="D291" s="267"/>
      <c r="E291" s="267"/>
      <c r="F291" s="267"/>
      <c r="G291" s="267"/>
      <c r="H291" s="267"/>
      <c r="I291" s="267"/>
      <c r="J291" s="267"/>
      <c r="K291" s="267"/>
      <c r="L291" s="151">
        <v>94.13</v>
      </c>
      <c r="M291" s="147"/>
      <c r="N291" s="148">
        <v>1609.84</v>
      </c>
      <c r="AP291" s="123"/>
      <c r="AQ291" s="106" t="s">
        <v>402</v>
      </c>
    </row>
    <row r="292" spans="1:44" s="169" customFormat="1" ht="15" x14ac:dyDescent="0.25">
      <c r="A292" s="145"/>
      <c r="B292" s="230"/>
      <c r="C292" s="267" t="s">
        <v>357</v>
      </c>
      <c r="D292" s="267"/>
      <c r="E292" s="267"/>
      <c r="F292" s="267"/>
      <c r="G292" s="267"/>
      <c r="H292" s="267"/>
      <c r="I292" s="267"/>
      <c r="J292" s="267"/>
      <c r="K292" s="267"/>
      <c r="L292" s="149"/>
      <c r="M292" s="147"/>
      <c r="N292" s="150"/>
      <c r="AP292" s="123"/>
      <c r="AQ292" s="106" t="s">
        <v>357</v>
      </c>
    </row>
    <row r="293" spans="1:44" s="169" customFormat="1" ht="15" x14ac:dyDescent="0.25">
      <c r="A293" s="145"/>
      <c r="B293" s="230"/>
      <c r="C293" s="267" t="s">
        <v>363</v>
      </c>
      <c r="D293" s="267"/>
      <c r="E293" s="267"/>
      <c r="F293" s="267"/>
      <c r="G293" s="267"/>
      <c r="H293" s="267"/>
      <c r="I293" s="267"/>
      <c r="J293" s="267"/>
      <c r="K293" s="267"/>
      <c r="L293" s="151">
        <v>9.2200000000000006</v>
      </c>
      <c r="M293" s="147"/>
      <c r="N293" s="164">
        <v>394.43</v>
      </c>
      <c r="AP293" s="123"/>
      <c r="AQ293" s="106" t="s">
        <v>363</v>
      </c>
    </row>
    <row r="294" spans="1:44" s="169" customFormat="1" ht="15" x14ac:dyDescent="0.25">
      <c r="A294" s="145"/>
      <c r="B294" s="230"/>
      <c r="C294" s="267" t="s">
        <v>364</v>
      </c>
      <c r="D294" s="267"/>
      <c r="E294" s="267"/>
      <c r="F294" s="267"/>
      <c r="G294" s="267"/>
      <c r="H294" s="267"/>
      <c r="I294" s="267"/>
      <c r="J294" s="267"/>
      <c r="K294" s="267"/>
      <c r="L294" s="151">
        <v>3.14</v>
      </c>
      <c r="M294" s="147"/>
      <c r="N294" s="164">
        <v>44.12</v>
      </c>
      <c r="AP294" s="123"/>
      <c r="AQ294" s="106" t="s">
        <v>364</v>
      </c>
    </row>
    <row r="295" spans="1:44" s="169" customFormat="1" ht="15" x14ac:dyDescent="0.25">
      <c r="A295" s="145"/>
      <c r="B295" s="230"/>
      <c r="C295" s="267" t="s">
        <v>365</v>
      </c>
      <c r="D295" s="267"/>
      <c r="E295" s="267"/>
      <c r="F295" s="267"/>
      <c r="G295" s="267"/>
      <c r="H295" s="267"/>
      <c r="I295" s="267"/>
      <c r="J295" s="267"/>
      <c r="K295" s="267"/>
      <c r="L295" s="151">
        <v>0.25</v>
      </c>
      <c r="M295" s="147"/>
      <c r="N295" s="164">
        <v>10.69</v>
      </c>
      <c r="AP295" s="123"/>
      <c r="AQ295" s="106" t="s">
        <v>365</v>
      </c>
    </row>
    <row r="296" spans="1:44" s="169" customFormat="1" ht="15" x14ac:dyDescent="0.25">
      <c r="A296" s="145"/>
      <c r="B296" s="230"/>
      <c r="C296" s="267" t="s">
        <v>366</v>
      </c>
      <c r="D296" s="267"/>
      <c r="E296" s="267"/>
      <c r="F296" s="267"/>
      <c r="G296" s="267"/>
      <c r="H296" s="267"/>
      <c r="I296" s="267"/>
      <c r="J296" s="267"/>
      <c r="K296" s="267"/>
      <c r="L296" s="151">
        <v>67.66</v>
      </c>
      <c r="M296" s="147"/>
      <c r="N296" s="164">
        <v>567.66</v>
      </c>
      <c r="AP296" s="123"/>
      <c r="AQ296" s="106" t="s">
        <v>366</v>
      </c>
    </row>
    <row r="297" spans="1:44" s="169" customFormat="1" ht="15" x14ac:dyDescent="0.25">
      <c r="A297" s="145"/>
      <c r="B297" s="230"/>
      <c r="C297" s="267" t="s">
        <v>367</v>
      </c>
      <c r="D297" s="267"/>
      <c r="E297" s="267"/>
      <c r="F297" s="267"/>
      <c r="G297" s="267"/>
      <c r="H297" s="267"/>
      <c r="I297" s="267"/>
      <c r="J297" s="267"/>
      <c r="K297" s="267"/>
      <c r="L297" s="151">
        <v>9.2799999999999994</v>
      </c>
      <c r="M297" s="147"/>
      <c r="N297" s="164">
        <v>397.02</v>
      </c>
      <c r="AP297" s="123"/>
      <c r="AQ297" s="106" t="s">
        <v>367</v>
      </c>
    </row>
    <row r="298" spans="1:44" s="169" customFormat="1" ht="15" x14ac:dyDescent="0.25">
      <c r="A298" s="145"/>
      <c r="B298" s="230"/>
      <c r="C298" s="267" t="s">
        <v>368</v>
      </c>
      <c r="D298" s="267"/>
      <c r="E298" s="267"/>
      <c r="F298" s="267"/>
      <c r="G298" s="267"/>
      <c r="H298" s="267"/>
      <c r="I298" s="267"/>
      <c r="J298" s="267"/>
      <c r="K298" s="267"/>
      <c r="L298" s="151">
        <v>4.83</v>
      </c>
      <c r="M298" s="147"/>
      <c r="N298" s="164">
        <v>206.61</v>
      </c>
      <c r="AP298" s="123"/>
      <c r="AQ298" s="106" t="s">
        <v>368</v>
      </c>
    </row>
    <row r="299" spans="1:44" s="169" customFormat="1" ht="15" x14ac:dyDescent="0.25">
      <c r="A299" s="145"/>
      <c r="B299" s="230"/>
      <c r="C299" s="267" t="s">
        <v>369</v>
      </c>
      <c r="D299" s="267"/>
      <c r="E299" s="267"/>
      <c r="F299" s="267"/>
      <c r="G299" s="267"/>
      <c r="H299" s="267"/>
      <c r="I299" s="267"/>
      <c r="J299" s="267"/>
      <c r="K299" s="267"/>
      <c r="L299" s="151">
        <v>81.3</v>
      </c>
      <c r="M299" s="147"/>
      <c r="N299" s="148">
        <v>3478</v>
      </c>
      <c r="AP299" s="123"/>
      <c r="AQ299" s="106" t="s">
        <v>369</v>
      </c>
    </row>
    <row r="300" spans="1:44" s="169" customFormat="1" ht="15" x14ac:dyDescent="0.25">
      <c r="A300" s="145"/>
      <c r="B300" s="230"/>
      <c r="C300" s="267" t="s">
        <v>370</v>
      </c>
      <c r="D300" s="267"/>
      <c r="E300" s="267"/>
      <c r="F300" s="267"/>
      <c r="G300" s="267"/>
      <c r="H300" s="267"/>
      <c r="I300" s="267"/>
      <c r="J300" s="267"/>
      <c r="K300" s="267"/>
      <c r="L300" s="151">
        <v>83.4</v>
      </c>
      <c r="M300" s="147"/>
      <c r="N300" s="148">
        <v>3568.51</v>
      </c>
      <c r="AP300" s="123"/>
      <c r="AQ300" s="106" t="s">
        <v>370</v>
      </c>
    </row>
    <row r="301" spans="1:44" s="169" customFormat="1" ht="15" x14ac:dyDescent="0.25">
      <c r="A301" s="145"/>
      <c r="B301" s="230"/>
      <c r="C301" s="267" t="s">
        <v>371</v>
      </c>
      <c r="D301" s="267"/>
      <c r="E301" s="267"/>
      <c r="F301" s="267"/>
      <c r="G301" s="267"/>
      <c r="H301" s="267"/>
      <c r="I301" s="267"/>
      <c r="J301" s="267"/>
      <c r="K301" s="267"/>
      <c r="L301" s="151">
        <v>47.11</v>
      </c>
      <c r="M301" s="147"/>
      <c r="N301" s="148">
        <v>2015.61</v>
      </c>
      <c r="AP301" s="123"/>
      <c r="AQ301" s="106" t="s">
        <v>371</v>
      </c>
    </row>
    <row r="302" spans="1:44" s="169" customFormat="1" ht="15" x14ac:dyDescent="0.25">
      <c r="A302" s="145"/>
      <c r="B302" s="239"/>
      <c r="C302" s="276" t="s">
        <v>404</v>
      </c>
      <c r="D302" s="276"/>
      <c r="E302" s="276"/>
      <c r="F302" s="276"/>
      <c r="G302" s="276"/>
      <c r="H302" s="276"/>
      <c r="I302" s="276"/>
      <c r="J302" s="276"/>
      <c r="K302" s="276"/>
      <c r="L302" s="153">
        <v>4108.83</v>
      </c>
      <c r="M302" s="154"/>
      <c r="N302" s="155">
        <v>42402.36</v>
      </c>
      <c r="AP302" s="123"/>
      <c r="AR302" s="123" t="s">
        <v>404</v>
      </c>
    </row>
    <row r="303" spans="1:44" s="169" customFormat="1" ht="13.5" hidden="1" customHeight="1" x14ac:dyDescent="0.25">
      <c r="B303" s="140"/>
      <c r="C303" s="152"/>
      <c r="D303" s="152"/>
      <c r="E303" s="152"/>
      <c r="F303" s="152"/>
      <c r="G303" s="152"/>
      <c r="H303" s="152"/>
      <c r="I303" s="152"/>
      <c r="J303" s="152"/>
      <c r="K303" s="152"/>
      <c r="L303" s="153"/>
      <c r="M303" s="165"/>
      <c r="N303" s="240"/>
    </row>
    <row r="304" spans="1:44" s="169" customFormat="1" ht="26.25" customHeight="1" x14ac:dyDescent="0.25">
      <c r="A304" s="166"/>
      <c r="B304" s="167"/>
      <c r="C304" s="167"/>
      <c r="D304" s="167"/>
      <c r="E304" s="167"/>
      <c r="F304" s="167"/>
      <c r="G304" s="167"/>
      <c r="H304" s="167"/>
      <c r="I304" s="167"/>
      <c r="J304" s="167"/>
      <c r="K304" s="167"/>
      <c r="L304" s="167"/>
      <c r="M304" s="167"/>
      <c r="N304" s="167"/>
    </row>
    <row r="305" spans="1:44" s="202" customFormat="1" x14ac:dyDescent="0.2">
      <c r="A305" s="200"/>
      <c r="B305" s="241" t="s">
        <v>405</v>
      </c>
      <c r="C305" s="278"/>
      <c r="D305" s="278"/>
      <c r="E305" s="278"/>
      <c r="F305" s="278"/>
      <c r="G305" s="278"/>
      <c r="H305" s="278"/>
      <c r="I305" s="278"/>
      <c r="J305" s="278"/>
      <c r="K305" s="278"/>
      <c r="L305" s="278"/>
      <c r="V305" s="206"/>
      <c r="W305" s="206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/>
      <c r="AH305" s="206"/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</row>
    <row r="306" spans="1:44" s="202" customFormat="1" ht="13.5" customHeight="1" x14ac:dyDescent="0.2">
      <c r="A306" s="200"/>
      <c r="B306" s="199"/>
      <c r="C306" s="279" t="s">
        <v>406</v>
      </c>
      <c r="D306" s="279"/>
      <c r="E306" s="279"/>
      <c r="F306" s="279"/>
      <c r="G306" s="279"/>
      <c r="H306" s="279"/>
      <c r="I306" s="279"/>
      <c r="J306" s="279"/>
      <c r="K306" s="279"/>
      <c r="L306" s="279"/>
      <c r="V306" s="206"/>
      <c r="W306" s="206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/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</row>
    <row r="307" spans="1:44" s="202" customFormat="1" ht="12.75" customHeight="1" x14ac:dyDescent="0.2">
      <c r="A307" s="200"/>
      <c r="B307" s="241" t="s">
        <v>407</v>
      </c>
      <c r="C307" s="278"/>
      <c r="D307" s="278"/>
      <c r="E307" s="278"/>
      <c r="F307" s="278"/>
      <c r="G307" s="278"/>
      <c r="H307" s="278"/>
      <c r="I307" s="278"/>
      <c r="J307" s="278"/>
      <c r="K307" s="278"/>
      <c r="L307" s="278"/>
      <c r="V307" s="206"/>
      <c r="W307" s="206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/>
      <c r="AH307" s="206"/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</row>
    <row r="308" spans="1:44" s="202" customFormat="1" ht="13.5" customHeight="1" x14ac:dyDescent="0.2">
      <c r="A308" s="200"/>
      <c r="C308" s="279" t="s">
        <v>406</v>
      </c>
      <c r="D308" s="279"/>
      <c r="E308" s="279"/>
      <c r="F308" s="279"/>
      <c r="G308" s="279"/>
      <c r="H308" s="279"/>
      <c r="I308" s="279"/>
      <c r="J308" s="279"/>
      <c r="K308" s="279"/>
      <c r="L308" s="279"/>
      <c r="V308" s="206"/>
      <c r="W308" s="206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/>
      <c r="AH308" s="206"/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</row>
    <row r="309" spans="1:44" s="202" customFormat="1" ht="19.5" customHeight="1" x14ac:dyDescent="0.2">
      <c r="A309" s="200"/>
      <c r="C309" s="242"/>
      <c r="D309" s="242"/>
      <c r="E309" s="242"/>
      <c r="F309" s="242"/>
      <c r="G309" s="242"/>
      <c r="H309" s="242"/>
      <c r="I309" s="242"/>
      <c r="J309" s="242"/>
      <c r="K309" s="242"/>
      <c r="L309" s="242"/>
      <c r="V309" s="206"/>
      <c r="W309" s="206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/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</row>
    <row r="310" spans="1:44" s="169" customFormat="1" ht="22.5" customHeight="1" x14ac:dyDescent="0.25">
      <c r="A310" s="277" t="s">
        <v>518</v>
      </c>
      <c r="B310" s="277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37"/>
      <c r="P310" s="237"/>
    </row>
    <row r="311" spans="1:44" s="169" customFormat="1" ht="12.75" customHeight="1" x14ac:dyDescent="0.25">
      <c r="A311" s="277" t="s">
        <v>519</v>
      </c>
      <c r="B311" s="277"/>
      <c r="C311" s="277"/>
      <c r="D311" s="277"/>
      <c r="E311" s="277"/>
      <c r="F311" s="277"/>
      <c r="G311" s="277"/>
      <c r="H311" s="277"/>
      <c r="I311" s="277"/>
      <c r="J311" s="277"/>
      <c r="K311" s="277"/>
      <c r="L311" s="277"/>
      <c r="M311" s="277"/>
      <c r="N311" s="277"/>
      <c r="O311" s="237"/>
      <c r="P311" s="237"/>
    </row>
    <row r="312" spans="1:44" s="169" customFormat="1" ht="12.75" customHeight="1" x14ac:dyDescent="0.25">
      <c r="A312" s="277" t="s">
        <v>520</v>
      </c>
      <c r="B312" s="277"/>
      <c r="C312" s="277"/>
      <c r="D312" s="277"/>
      <c r="E312" s="277"/>
      <c r="F312" s="277"/>
      <c r="G312" s="277"/>
      <c r="H312" s="277"/>
      <c r="I312" s="277"/>
      <c r="J312" s="277"/>
      <c r="K312" s="277"/>
      <c r="L312" s="277"/>
      <c r="M312" s="277"/>
      <c r="N312" s="277"/>
      <c r="O312" s="237"/>
      <c r="P312" s="237"/>
    </row>
    <row r="313" spans="1:44" s="169" customFormat="1" ht="19.5" customHeight="1" x14ac:dyDescent="0.25"/>
    <row r="314" spans="1:44" s="169" customFormat="1" ht="15" x14ac:dyDescent="0.25">
      <c r="B314" s="168"/>
      <c r="D314" s="168"/>
      <c r="F314" s="168"/>
    </row>
  </sheetData>
  <mergeCells count="300">
    <mergeCell ref="C306:L306"/>
    <mergeCell ref="C307:L307"/>
    <mergeCell ref="C308:L308"/>
    <mergeCell ref="A310:N310"/>
    <mergeCell ref="A311:N311"/>
    <mergeCell ref="A312:N312"/>
    <mergeCell ref="C298:K298"/>
    <mergeCell ref="C299:K299"/>
    <mergeCell ref="C300:K300"/>
    <mergeCell ref="C301:K301"/>
    <mergeCell ref="C302:K302"/>
    <mergeCell ref="C305:L305"/>
    <mergeCell ref="C292:K292"/>
    <mergeCell ref="C293:K293"/>
    <mergeCell ref="C294:K294"/>
    <mergeCell ref="C295:K295"/>
    <mergeCell ref="C296:K296"/>
    <mergeCell ref="C297:K297"/>
    <mergeCell ref="C286:K286"/>
    <mergeCell ref="C287:K287"/>
    <mergeCell ref="C288:K288"/>
    <mergeCell ref="C289:K289"/>
    <mergeCell ref="C290:K290"/>
    <mergeCell ref="C291:K291"/>
    <mergeCell ref="C280:K280"/>
    <mergeCell ref="C281:K281"/>
    <mergeCell ref="C282:K282"/>
    <mergeCell ref="C283:K283"/>
    <mergeCell ref="C284:K284"/>
    <mergeCell ref="C285:K285"/>
    <mergeCell ref="C274:K274"/>
    <mergeCell ref="C275:K275"/>
    <mergeCell ref="C276:K276"/>
    <mergeCell ref="C277:K277"/>
    <mergeCell ref="C278:K278"/>
    <mergeCell ref="C279:K279"/>
    <mergeCell ref="C267:K267"/>
    <mergeCell ref="C268:K268"/>
    <mergeCell ref="C269:K269"/>
    <mergeCell ref="C270:K270"/>
    <mergeCell ref="C271:K271"/>
    <mergeCell ref="C272:K272"/>
    <mergeCell ref="C261:K261"/>
    <mergeCell ref="C262:K262"/>
    <mergeCell ref="C263:K263"/>
    <mergeCell ref="C264:K264"/>
    <mergeCell ref="C265:K265"/>
    <mergeCell ref="C266:K266"/>
    <mergeCell ref="C255:K255"/>
    <mergeCell ref="C256:K256"/>
    <mergeCell ref="C257:K257"/>
    <mergeCell ref="C258:K258"/>
    <mergeCell ref="C259:K259"/>
    <mergeCell ref="C260:K260"/>
    <mergeCell ref="C249:K249"/>
    <mergeCell ref="C250:K250"/>
    <mergeCell ref="C251:K251"/>
    <mergeCell ref="C252:K252"/>
    <mergeCell ref="C253:K253"/>
    <mergeCell ref="C254:K254"/>
    <mergeCell ref="C242:E242"/>
    <mergeCell ref="C243:E243"/>
    <mergeCell ref="C244:N244"/>
    <mergeCell ref="C245:E245"/>
    <mergeCell ref="C247:K247"/>
    <mergeCell ref="C248:K248"/>
    <mergeCell ref="C236:E236"/>
    <mergeCell ref="C237:E237"/>
    <mergeCell ref="C238:E238"/>
    <mergeCell ref="C239:E239"/>
    <mergeCell ref="C240:E240"/>
    <mergeCell ref="C241:E241"/>
    <mergeCell ref="C230:E230"/>
    <mergeCell ref="C231:E231"/>
    <mergeCell ref="C232:E232"/>
    <mergeCell ref="C233:E233"/>
    <mergeCell ref="C234:E234"/>
    <mergeCell ref="C235:E235"/>
    <mergeCell ref="C224:E224"/>
    <mergeCell ref="C225:E225"/>
    <mergeCell ref="C226:E226"/>
    <mergeCell ref="C227:E227"/>
    <mergeCell ref="C228:E228"/>
    <mergeCell ref="C229:E229"/>
    <mergeCell ref="C218:E218"/>
    <mergeCell ref="C219:E219"/>
    <mergeCell ref="C220:E220"/>
    <mergeCell ref="C221:N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06:E206"/>
    <mergeCell ref="C207:E207"/>
    <mergeCell ref="C208:E208"/>
    <mergeCell ref="C209:E209"/>
    <mergeCell ref="C210:E210"/>
    <mergeCell ref="C211:E211"/>
    <mergeCell ref="C200:E200"/>
    <mergeCell ref="C201:E201"/>
    <mergeCell ref="C202:E202"/>
    <mergeCell ref="C203:E203"/>
    <mergeCell ref="C204:E204"/>
    <mergeCell ref="C205:E205"/>
    <mergeCell ref="C194:E194"/>
    <mergeCell ref="C195:E195"/>
    <mergeCell ref="C196:E196"/>
    <mergeCell ref="C197:E197"/>
    <mergeCell ref="C198:N198"/>
    <mergeCell ref="C199:E199"/>
    <mergeCell ref="C188:E188"/>
    <mergeCell ref="C189:E189"/>
    <mergeCell ref="C190:E190"/>
    <mergeCell ref="C191:E191"/>
    <mergeCell ref="C192:E192"/>
    <mergeCell ref="C193:E193"/>
    <mergeCell ref="C182:K182"/>
    <mergeCell ref="C183:K183"/>
    <mergeCell ref="C184:K184"/>
    <mergeCell ref="C185:K185"/>
    <mergeCell ref="A186:N186"/>
    <mergeCell ref="C187:E187"/>
    <mergeCell ref="C175:N175"/>
    <mergeCell ref="C176:E176"/>
    <mergeCell ref="C178:K178"/>
    <mergeCell ref="C179:K179"/>
    <mergeCell ref="C180:K180"/>
    <mergeCell ref="C181:K181"/>
    <mergeCell ref="C169:E169"/>
    <mergeCell ref="C170:N170"/>
    <mergeCell ref="C171:N171"/>
    <mergeCell ref="C172:E172"/>
    <mergeCell ref="C173:E173"/>
    <mergeCell ref="C174:N174"/>
    <mergeCell ref="C163:K163"/>
    <mergeCell ref="C164:K164"/>
    <mergeCell ref="C165:K165"/>
    <mergeCell ref="C166:K166"/>
    <mergeCell ref="C167:K167"/>
    <mergeCell ref="A168:N168"/>
    <mergeCell ref="C157:K157"/>
    <mergeCell ref="C158:K158"/>
    <mergeCell ref="C159:K159"/>
    <mergeCell ref="C160:K160"/>
    <mergeCell ref="C161:K161"/>
    <mergeCell ref="C162:K162"/>
    <mergeCell ref="C151:K151"/>
    <mergeCell ref="C152:K152"/>
    <mergeCell ref="C153:K153"/>
    <mergeCell ref="C154:K154"/>
    <mergeCell ref="C155:K155"/>
    <mergeCell ref="C156:K156"/>
    <mergeCell ref="C144:N144"/>
    <mergeCell ref="C145:E145"/>
    <mergeCell ref="C147:K147"/>
    <mergeCell ref="C148:K148"/>
    <mergeCell ref="C149:K149"/>
    <mergeCell ref="C150:K150"/>
    <mergeCell ref="C138:E138"/>
    <mergeCell ref="C139:N139"/>
    <mergeCell ref="C140:E140"/>
    <mergeCell ref="C141:E141"/>
    <mergeCell ref="C142:E142"/>
    <mergeCell ref="C143:E143"/>
    <mergeCell ref="C132:E132"/>
    <mergeCell ref="C133:E133"/>
    <mergeCell ref="C134:E134"/>
    <mergeCell ref="C135:E135"/>
    <mergeCell ref="C136:E136"/>
    <mergeCell ref="C137:E137"/>
    <mergeCell ref="C126:N126"/>
    <mergeCell ref="C127:E127"/>
    <mergeCell ref="C128:E128"/>
    <mergeCell ref="C129:E129"/>
    <mergeCell ref="C130:E130"/>
    <mergeCell ref="C131:E131"/>
    <mergeCell ref="C120:E120"/>
    <mergeCell ref="C121:E121"/>
    <mergeCell ref="C122:N122"/>
    <mergeCell ref="C123:N123"/>
    <mergeCell ref="C124:E124"/>
    <mergeCell ref="C125:E125"/>
    <mergeCell ref="C114:E114"/>
    <mergeCell ref="C115:E115"/>
    <mergeCell ref="C116:E116"/>
    <mergeCell ref="C117:E117"/>
    <mergeCell ref="C118:E118"/>
    <mergeCell ref="C119:E119"/>
    <mergeCell ref="C108:E108"/>
    <mergeCell ref="C109:E109"/>
    <mergeCell ref="C110:E110"/>
    <mergeCell ref="C111:E111"/>
    <mergeCell ref="C112:E112"/>
    <mergeCell ref="C113:E113"/>
    <mergeCell ref="C102:N102"/>
    <mergeCell ref="C103:N103"/>
    <mergeCell ref="C104:E104"/>
    <mergeCell ref="C105:E105"/>
    <mergeCell ref="C106:N106"/>
    <mergeCell ref="C107:N107"/>
    <mergeCell ref="C96:E96"/>
    <mergeCell ref="C97:E97"/>
    <mergeCell ref="C98:N98"/>
    <mergeCell ref="C99:N99"/>
    <mergeCell ref="C100:E100"/>
    <mergeCell ref="C101:E101"/>
    <mergeCell ref="C90:E90"/>
    <mergeCell ref="C91:N91"/>
    <mergeCell ref="C92:E92"/>
    <mergeCell ref="C93:E93"/>
    <mergeCell ref="C94:N94"/>
    <mergeCell ref="C95:N95"/>
    <mergeCell ref="C84:N84"/>
    <mergeCell ref="C85:E85"/>
    <mergeCell ref="C86:E86"/>
    <mergeCell ref="C87:N87"/>
    <mergeCell ref="C88:N88"/>
    <mergeCell ref="C89:E89"/>
    <mergeCell ref="C78:E78"/>
    <mergeCell ref="C79:N79"/>
    <mergeCell ref="C80:N80"/>
    <mergeCell ref="C81:E81"/>
    <mergeCell ref="C82:E82"/>
    <mergeCell ref="C83:N83"/>
    <mergeCell ref="C72:N72"/>
    <mergeCell ref="C73:E73"/>
    <mergeCell ref="C74:E74"/>
    <mergeCell ref="C75:N75"/>
    <mergeCell ref="C76:N76"/>
    <mergeCell ref="C77:E77"/>
    <mergeCell ref="C66:E66"/>
    <mergeCell ref="C67:E67"/>
    <mergeCell ref="C68:N68"/>
    <mergeCell ref="C69:E69"/>
    <mergeCell ref="C70:E70"/>
    <mergeCell ref="C71:N71"/>
    <mergeCell ref="C60:E60"/>
    <mergeCell ref="C61:E61"/>
    <mergeCell ref="C62:E62"/>
    <mergeCell ref="C63:E63"/>
    <mergeCell ref="C64:N64"/>
    <mergeCell ref="C65:N65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M35:M37"/>
    <mergeCell ref="N35:N37"/>
    <mergeCell ref="C38:E38"/>
    <mergeCell ref="A39:N39"/>
    <mergeCell ref="C40:E40"/>
    <mergeCell ref="C41:E41"/>
    <mergeCell ref="A35:A37"/>
    <mergeCell ref="B35:B37"/>
    <mergeCell ref="C35:E37"/>
    <mergeCell ref="F35:F37"/>
    <mergeCell ref="G35:I36"/>
    <mergeCell ref="J35:L36"/>
    <mergeCell ref="A21:N21"/>
    <mergeCell ref="B23:F23"/>
    <mergeCell ref="B24:F24"/>
    <mergeCell ref="L31:M31"/>
    <mergeCell ref="L32:M32"/>
    <mergeCell ref="L33:M33"/>
    <mergeCell ref="A13:N13"/>
    <mergeCell ref="A14:N14"/>
    <mergeCell ref="A16:N16"/>
    <mergeCell ref="A17:N17"/>
    <mergeCell ref="A18:N18"/>
    <mergeCell ref="A20:N20"/>
    <mergeCell ref="A9:F9"/>
    <mergeCell ref="G9:N9"/>
    <mergeCell ref="A10:F10"/>
    <mergeCell ref="G10:N10"/>
    <mergeCell ref="A11:F11"/>
    <mergeCell ref="G11:N11"/>
    <mergeCell ref="G5:N5"/>
    <mergeCell ref="G6:N6"/>
    <mergeCell ref="A7:F7"/>
    <mergeCell ref="G7:N7"/>
    <mergeCell ref="A8:F8"/>
    <mergeCell ref="G8:N8"/>
  </mergeCells>
  <printOptions horizontalCentered="1"/>
  <pageMargins left="0.39370077848434498" right="0.23622047901153601" top="0.35433071851730302" bottom="0.590551197528839" header="0" footer="0.36666667461395303"/>
  <pageSetup paperSize="9" scale="89" fitToHeight="0" orientation="landscape" r:id="rId1"/>
  <headerFooter>
    <oddFooter>&amp;RСтраница &amp;P</oddFooter>
  </headerFooter>
  <rowBreaks count="1" manualBreakCount="1">
    <brk id="33" max="3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Сводка затрат</vt:lpstr>
      <vt:lpstr>ССР</vt:lpstr>
      <vt:lpstr>ОСР 01-01</vt:lpstr>
      <vt:lpstr>ОСР 02-01</vt:lpstr>
      <vt:lpstr>ОСР 09-01</vt:lpstr>
      <vt:lpstr>Источники ЦИ</vt:lpstr>
      <vt:lpstr>Цены на ОБ и МАТ</vt:lpstr>
      <vt:lpstr>ЛСР 02-01-01</vt:lpstr>
      <vt:lpstr>ЛСР 02-01-02</vt:lpstr>
      <vt:lpstr>ЛСР 09-01-01</vt:lpstr>
      <vt:lpstr>ЛСР 12-01-01</vt:lpstr>
      <vt:lpstr>ЛСР </vt:lpstr>
      <vt:lpstr>Табл.1</vt:lpstr>
      <vt:lpstr>'ЛСР 02-01-01'!Заголовки_для_печати</vt:lpstr>
      <vt:lpstr>'ЛСР 02-01-02'!Заголовки_для_печати</vt:lpstr>
      <vt:lpstr>'ЛСР 09-01-01'!Заголовки_для_печати</vt:lpstr>
      <vt:lpstr>Табл.1!Заголовки_для_печати</vt:lpstr>
      <vt:lpstr>'Источники ЦИ'!Область_печати</vt:lpstr>
      <vt:lpstr>'ЛСР '!Область_печати</vt:lpstr>
      <vt:lpstr>'ЛСР 12-01-01'!Область_печати</vt:lpstr>
      <vt:lpstr>'ОСР 01-01'!Область_печати</vt:lpstr>
      <vt:lpstr>'ОСР 02-01'!Область_печати</vt:lpstr>
      <vt:lpstr>'ОСР 09-01'!Область_печати</vt:lpstr>
      <vt:lpstr>'Сводка затрат'!Область_печати</vt:lpstr>
      <vt:lpstr>ССР!Область_печати</vt:lpstr>
      <vt:lpstr>'Цены на ОБ и МАТ'!Область_печати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Долгополова Наталья Алевтиновна</cp:lastModifiedBy>
  <cp:revision>0</cp:revision>
  <cp:lastPrinted>2022-02-10T07:38:11Z</cp:lastPrinted>
  <dcterms:created xsi:type="dcterms:W3CDTF">2022-02-03T13:30:49Z</dcterms:created>
  <dcterms:modified xsi:type="dcterms:W3CDTF">2023-04-18T10:17:51Z</dcterms:modified>
</cp:coreProperties>
</file>